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15" windowWidth="4170" windowHeight="3570" tabRatio="875" activeTab="5"/>
  </bookViews>
  <sheets>
    <sheet name="Raccolta voti " sheetId="1" r:id="rId1"/>
    <sheet name="Riepil. voti Pres." sheetId="2" r:id="rId2"/>
    <sheet name="Grafico Pres." sheetId="3" r:id="rId3"/>
    <sheet name="Riepil. voti lista Video" sheetId="4" r:id="rId4"/>
    <sheet name="Riepil. voti lista Stampa" sheetId="5" r:id="rId5"/>
    <sheet name="controllo votanti" sheetId="6" r:id="rId6"/>
    <sheet name="comunicazione" sheetId="7" r:id="rId7"/>
  </sheets>
  <externalReferences>
    <externalReference r:id="rId10"/>
  </externalReferences>
  <definedNames>
    <definedName name="_xlnm.Print_Area" localSheetId="6">'comunicazione'!$A$1:$G$54</definedName>
    <definedName name="_xlnm.Print_Area" localSheetId="2">'Grafico Pres.'!$A$1:$Q$38</definedName>
    <definedName name="_xlnm.Print_Area" localSheetId="0">'Raccolta voti '!$A$1:$M$61</definedName>
    <definedName name="_xlnm.Print_Area" localSheetId="4">'Riepil. voti lista Stampa'!$A$1:$F$42</definedName>
    <definedName name="_xlnm.Print_Area" localSheetId="3">'Riepil. voti lista Video'!$A$1:$L$28</definedName>
    <definedName name="_xlnm.Print_Area" localSheetId="1">'Riepil. voti Pres.'!$A$1:$E$21</definedName>
    <definedName name="Z_2AE6948F_0970_4AED_8664_536DACD20DC5_.wvu.PrintArea" localSheetId="6" hidden="1">'comunicazione'!$A$1:$G$54</definedName>
    <definedName name="Z_2AE6948F_0970_4AED_8664_536DACD20DC5_.wvu.PrintArea" localSheetId="2" hidden="1">'Grafico Pres.'!$A$1:$Q$38</definedName>
    <definedName name="Z_2AE6948F_0970_4AED_8664_536DACD20DC5_.wvu.PrintArea" localSheetId="0" hidden="1">'Raccolta voti '!$A$1:$M$61</definedName>
    <definedName name="Z_2AE6948F_0970_4AED_8664_536DACD20DC5_.wvu.PrintArea" localSheetId="4" hidden="1">'Riepil. voti lista Stampa'!$A$1:$F$42</definedName>
    <definedName name="Z_2AE6948F_0970_4AED_8664_536DACD20DC5_.wvu.PrintArea" localSheetId="3" hidden="1">'Riepil. voti lista Video'!$A$1:$L$28</definedName>
    <definedName name="Z_2AE6948F_0970_4AED_8664_536DACD20DC5_.wvu.PrintArea" localSheetId="1" hidden="1">'Riepil. voti Pres.'!$A$1:$E$21</definedName>
    <definedName name="Z_2AE6948F_0970_4AED_8664_536DACD20DC5_.wvu.Rows" localSheetId="6" hidden="1">'comunicazione'!$55:$57</definedName>
    <definedName name="Z_BAEAE815_2891_400F_9E38_C2E504108A33_.wvu.PrintArea" localSheetId="6" hidden="1">'comunicazione'!$A$1:$G$54</definedName>
    <definedName name="Z_BAEAE815_2891_400F_9E38_C2E504108A33_.wvu.PrintArea" localSheetId="2" hidden="1">'Grafico Pres.'!$A$1:$Q$38</definedName>
    <definedName name="Z_BAEAE815_2891_400F_9E38_C2E504108A33_.wvu.PrintArea" localSheetId="0" hidden="1">'Raccolta voti '!$A$1:$M$61</definedName>
    <definedName name="Z_BAEAE815_2891_400F_9E38_C2E504108A33_.wvu.PrintArea" localSheetId="4" hidden="1">'Riepil. voti lista Stampa'!$A$1:$F$42</definedName>
    <definedName name="Z_BAEAE815_2891_400F_9E38_C2E504108A33_.wvu.PrintArea" localSheetId="3" hidden="1">'Riepil. voti lista Video'!$A$1:$L$28</definedName>
    <definedName name="Z_BAEAE815_2891_400F_9E38_C2E504108A33_.wvu.PrintArea" localSheetId="1" hidden="1">'Riepil. voti Pres.'!$A$1:$E$21</definedName>
    <definedName name="Z_BAEAE815_2891_400F_9E38_C2E504108A33_.wvu.Rows" localSheetId="6" hidden="1">'comunicazione'!$55:$57</definedName>
    <definedName name="Z_C739AC28_D02F_4BE3_9A87_6429A802CCEA_.wvu.PrintArea" localSheetId="6" hidden="1">'comunicazione'!$A$1:$G$54</definedName>
    <definedName name="Z_C739AC28_D02F_4BE3_9A87_6429A802CCEA_.wvu.PrintArea" localSheetId="2" hidden="1">'Grafico Pres.'!$A$1:$Q$38</definedName>
    <definedName name="Z_C739AC28_D02F_4BE3_9A87_6429A802CCEA_.wvu.PrintArea" localSheetId="0" hidden="1">'Raccolta voti '!$A$1:$M$61</definedName>
    <definedName name="Z_C739AC28_D02F_4BE3_9A87_6429A802CCEA_.wvu.PrintArea" localSheetId="4" hidden="1">'Riepil. voti lista Stampa'!$A$1:$F$42</definedName>
    <definedName name="Z_C739AC28_D02F_4BE3_9A87_6429A802CCEA_.wvu.PrintArea" localSheetId="3" hidden="1">'Riepil. voti lista Video'!$A$1:$L$28</definedName>
    <definedName name="Z_C739AC28_D02F_4BE3_9A87_6429A802CCEA_.wvu.PrintArea" localSheetId="1" hidden="1">'Riepil. voti Pres.'!$A$1:$E$21</definedName>
    <definedName name="Z_C739AC28_D02F_4BE3_9A87_6429A802CCEA_.wvu.Rows" localSheetId="6" hidden="1">'comunicazione'!$55:$57</definedName>
    <definedName name="Z_F2C2FB61_56CF_4880_A710_5F94CA214E71_.wvu.PrintArea" localSheetId="6" hidden="1">'comunicazione'!$A$1:$G$54</definedName>
    <definedName name="Z_F2C2FB61_56CF_4880_A710_5F94CA214E71_.wvu.PrintArea" localSheetId="2" hidden="1">'Grafico Pres.'!$A$1:$Q$38</definedName>
    <definedName name="Z_F2C2FB61_56CF_4880_A710_5F94CA214E71_.wvu.PrintArea" localSheetId="0" hidden="1">'Raccolta voti '!$A$1:$M$61</definedName>
    <definedName name="Z_F2C2FB61_56CF_4880_A710_5F94CA214E71_.wvu.PrintArea" localSheetId="4" hidden="1">'Riepil. voti lista Stampa'!$A$1:$F$42</definedName>
    <definedName name="Z_F2C2FB61_56CF_4880_A710_5F94CA214E71_.wvu.PrintArea" localSheetId="3" hidden="1">'Riepil. voti lista Video'!$A$1:$L$28</definedName>
    <definedName name="Z_F2C2FB61_56CF_4880_A710_5F94CA214E71_.wvu.PrintArea" localSheetId="1" hidden="1">'Riepil. voti Pres.'!$A$1:$E$21</definedName>
    <definedName name="Z_F2C2FB61_56CF_4880_A710_5F94CA214E71_.wvu.Rows" localSheetId="6" hidden="1">'comunicazione'!$55:$57</definedName>
  </definedNames>
  <calcPr fullCalcOnLoad="1"/>
</workbook>
</file>

<file path=xl/sharedStrings.xml><?xml version="1.0" encoding="utf-8"?>
<sst xmlns="http://schemas.openxmlformats.org/spreadsheetml/2006/main" count="288" uniqueCount="181">
  <si>
    <t>Iscritti</t>
  </si>
  <si>
    <t>M</t>
  </si>
  <si>
    <t>F</t>
  </si>
  <si>
    <t>Votanti</t>
  </si>
  <si>
    <t>Totale</t>
  </si>
  <si>
    <t>Liste:</t>
  </si>
  <si>
    <t>Sezioni:</t>
  </si>
  <si>
    <t>%</t>
  </si>
  <si>
    <t>% su iscritti</t>
  </si>
  <si>
    <t>% su votanti</t>
  </si>
  <si>
    <t>Sezioni</t>
  </si>
  <si>
    <t>Numsez</t>
  </si>
  <si>
    <t>Totale voti validi</t>
  </si>
  <si>
    <t>di cui Solo a favore del presidente</t>
  </si>
  <si>
    <t>Schede bianche</t>
  </si>
  <si>
    <t>Totale voti non validi</t>
  </si>
  <si>
    <t>TOTALI voti espressi per lista</t>
  </si>
  <si>
    <t>ELEZIONE DIRETTA DEL PRESIDENTE DELLA PROVINCIA</t>
  </si>
  <si>
    <t>E DEL CONSIGLIO PROVINCIALE DI VERCELLI</t>
  </si>
  <si>
    <t>Riepilogo Voti di Lista</t>
  </si>
  <si>
    <t>Riepilogo voti presidente</t>
  </si>
  <si>
    <t xml:space="preserve">su </t>
  </si>
  <si>
    <t>% su voti validi</t>
  </si>
  <si>
    <t>su</t>
  </si>
  <si>
    <t>Candidato</t>
  </si>
  <si>
    <t>Voti</t>
  </si>
  <si>
    <t>Schede Bianche</t>
  </si>
  <si>
    <t>Schede Nulle</t>
  </si>
  <si>
    <t>Candidati Presidenti</t>
  </si>
  <si>
    <t>Voti Validi</t>
  </si>
  <si>
    <t>Schede contestate e non attribuite</t>
  </si>
  <si>
    <t>S.B. Vot.</t>
  </si>
  <si>
    <t>S.N. Vot</t>
  </si>
  <si>
    <t>S.C. Vot.</t>
  </si>
  <si>
    <t>TOT VV</t>
  </si>
  <si>
    <t>Schede nulle</t>
  </si>
  <si>
    <t>NOTE OPERATIVE</t>
  </si>
  <si>
    <t>Gruppi</t>
  </si>
  <si>
    <t>% su voti validi per lista</t>
  </si>
  <si>
    <t>7 - SELLARO SALVATORE</t>
  </si>
  <si>
    <t>BL VV</t>
  </si>
  <si>
    <t>RF VV</t>
  </si>
  <si>
    <t>RC VV</t>
  </si>
  <si>
    <t>RR VV</t>
  </si>
  <si>
    <t>GL VV</t>
  </si>
  <si>
    <t>RVC VV</t>
  </si>
  <si>
    <t>SS</t>
  </si>
  <si>
    <t>1 - LUIGI BOBBA</t>
  </si>
  <si>
    <t>3 - CARLO ROSSI</t>
  </si>
  <si>
    <t>4 - ROBERTO ROMANO</t>
  </si>
  <si>
    <t>5 - LUCIANO GUALDI</t>
  </si>
  <si>
    <t>6 - CARLO RIVA VERCELLOTTI</t>
  </si>
  <si>
    <t>7 - SALVATORE SELLARO</t>
  </si>
  <si>
    <t>Votanti-voti non validi -votivalidi(deve essere 0)</t>
  </si>
  <si>
    <t>Totale voti validi ai candidati presidenti</t>
  </si>
  <si>
    <t>2 - FRANCESCO RADAELLI</t>
  </si>
  <si>
    <t>1 - Per Bobba Pensionati e Invalidi Giovani insieme</t>
  </si>
  <si>
    <t>2 - PD Partito Democratico Bobba Presidente</t>
  </si>
  <si>
    <t>3 - Orgoglio Piemonte Moderati per Bobba Presidente</t>
  </si>
  <si>
    <t>4 - Lista Civica Vercelli Valsesia Bobba Presidente</t>
  </si>
  <si>
    <t>5 - Lega Lombardo Veneta</t>
  </si>
  <si>
    <t>6 - Nuovo Polo (FLI - API - Rinascita Democr. Cristiana)</t>
  </si>
  <si>
    <t>7 - Federaz. Sinistra Rifondazione Comunisti Italiani</t>
  </si>
  <si>
    <t>8 - Sinistra Ecologia Libertà con Vendola</t>
  </si>
  <si>
    <t>9 - DiPietro Italia dei Valori</t>
  </si>
  <si>
    <t>10 - Italia Federale Presidente del Vercellese</t>
  </si>
  <si>
    <t>11 - Casini Libertas Unione di Centro</t>
  </si>
  <si>
    <t>12 - La Destra Storace</t>
  </si>
  <si>
    <t>13 - Il Popolo della Libertà Berlusconi per Riva Vercellotti</t>
  </si>
  <si>
    <t>14 - Pensionati</t>
  </si>
  <si>
    <t>15 - Lega Nord Bossi</t>
  </si>
  <si>
    <t>16 - Fiamma tricolore Destra Sociale</t>
  </si>
  <si>
    <t>17 - Contro il Nucleare Ecologisti per il lavoro sostenibile</t>
  </si>
  <si>
    <t>Sezioni scrutinate</t>
  </si>
  <si>
    <t>Totale voti validi espressi per il solo Presidente</t>
  </si>
  <si>
    <t>TOTALI voti validi gruppi</t>
  </si>
  <si>
    <t>SEZ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</si>
  <si>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</si>
  <si>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</si>
  <si>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</si>
  <si>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</si>
  <si>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</si>
  <si>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</si>
  <si>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</si>
  <si>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</si>
  <si>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</si>
  <si>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</si>
  <si>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</si>
  <si>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</si>
  <si>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</si>
  <si>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</si>
  <si>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</si>
  <si>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</si>
  <si>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</si>
  <si>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</si>
  <si>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</si>
  <si>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</si>
  <si>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</si>
  <si>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</si>
  <si>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</si>
  <si>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</si>
  <si>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</si>
  <si>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</si>
  <si>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</si>
  <si>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</si>
  <si>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</si>
  <si>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</si>
  <si>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</si>
  <si>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</si>
  <si>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</si>
  <si>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</si>
  <si>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</si>
  <si>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</si>
  <si>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</si>
  <si>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</si>
  <si>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</si>
  <si>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</si>
  <si>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</si>
  <si>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</si>
  <si>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</si>
  <si>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</si>
  <si>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</si>
  <si>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</si>
  <si>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</si>
  <si>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</si>
  <si>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Controllo votanti tra ultima affluenza delle 15.30 e le sezioni</t>
  </si>
  <si>
    <t>Affluenze 15.30</t>
  </si>
  <si>
    <t>Votanti scrutinati</t>
  </si>
  <si>
    <t>Differenze</t>
  </si>
  <si>
    <t>T</t>
  </si>
  <si>
    <t>COMUNICAZIONE   N. 9</t>
  </si>
  <si>
    <t>Scrutinio del 16 Maggio 2011 relativo alla Elezione del Presidente della Provincia e del Consiglio Provinciale di Vercelli</t>
  </si>
  <si>
    <t>Comune di</t>
  </si>
  <si>
    <t xml:space="preserve"> </t>
  </si>
  <si>
    <t>Collegio Numero:</t>
  </si>
  <si>
    <t>N. Sez. scrutin.:</t>
  </si>
  <si>
    <t>Votanti Maschi</t>
  </si>
  <si>
    <t>Votanti femmine</t>
  </si>
  <si>
    <t>Totale Votanti        (A)</t>
  </si>
  <si>
    <t>Schede Contestate e NON attribuite</t>
  </si>
  <si>
    <t>Totale voti NON validi       (B)</t>
  </si>
  <si>
    <t>Candidati alla Presidenza</t>
  </si>
  <si>
    <t>Solo al Pres.</t>
  </si>
  <si>
    <t>LUIGI BOBBA</t>
  </si>
  <si>
    <t>FRANCESCO RADAELLI</t>
  </si>
  <si>
    <t>CARLO ROSSI</t>
  </si>
  <si>
    <t>ROBERTO ROMANO</t>
  </si>
  <si>
    <t>LUCIANO GUALDI</t>
  </si>
  <si>
    <t>CARLO RIVA VERCELLOTTI</t>
  </si>
  <si>
    <t>SALVATORE SELLARO</t>
  </si>
  <si>
    <t xml:space="preserve">Totale Voti Validi ai Candidati Presidenti        (C) </t>
  </si>
  <si>
    <t>Totale Voti Validi espressi per il solo Presidente    (D)</t>
  </si>
  <si>
    <t>Totale Coalizione</t>
  </si>
  <si>
    <t>Per Bobba Pensionati e Invalidi Giovani insieme</t>
  </si>
  <si>
    <t>PD Partito Democratico Bobba Presidente</t>
  </si>
  <si>
    <t>Orgoglio Piemonte Moderati per Bobba Presidente</t>
  </si>
  <si>
    <t>Lista Civica Vercelli Valsesia Bobba Presidente</t>
  </si>
  <si>
    <t>Lega Lombardo Veneta</t>
  </si>
  <si>
    <t>Nuovo Polo (FLI-API-Rinascita Democr.Cristiana)</t>
  </si>
  <si>
    <t>Federaz. Sinistra Rifondazione Comunisti Italiani</t>
  </si>
  <si>
    <t>Sinistra Ecologia Libertà con Vendola</t>
  </si>
  <si>
    <t>DiPietro Italia dei Valori</t>
  </si>
  <si>
    <t>Italia Federale Presidente del Vercellese</t>
  </si>
  <si>
    <t>Casini Libertas Unione di Centro</t>
  </si>
  <si>
    <t>La Destra Storace</t>
  </si>
  <si>
    <t>Il Popolo della Libertà Berlusconi per Riva Vercellotti</t>
  </si>
  <si>
    <t>Pensionati</t>
  </si>
  <si>
    <t>Lega Nord Bossi</t>
  </si>
  <si>
    <t>Fiamma Tricolore Destra Sociale</t>
  </si>
  <si>
    <t>Contro il Nucleare Ecologisti per il lavoro sostenibile</t>
  </si>
  <si>
    <t>Totale Voti Validi Gruppi       (E)</t>
  </si>
  <si>
    <t>Il totale dei votanti è uguale al totale dei voti non validi sommato al totale dei voti validi ai Candidati  Presidenti  (A=B+C)</t>
  </si>
  <si>
    <t>Il totale dei votanti è uguale al totale dei voti non validi sommato al totale dei voti validi espressi per il solo Presidente più il totale dei voti validi per i Gruppi (A=B+D+E)</t>
  </si>
  <si>
    <t>Il totale dei voti validi  ai Candidati Presidenti  è uguale al totale dei voti validi espressi   per il solo  Presidente più il totale dei voti validi per i Gruppi (C=D+E)</t>
  </si>
  <si>
    <t>DI DOMENICA 15 E LUNEDI' 16 MAGGIO 2011</t>
  </si>
  <si>
    <t>Vercelli</t>
  </si>
  <si>
    <t>Voti Presidente della Provincia</t>
  </si>
  <si>
    <t>numero collegio</t>
  </si>
  <si>
    <t>Nunero sezioni</t>
  </si>
  <si>
    <t>COLLEGIO UNINOMINALE PROVINCIALE VERCELLI IV</t>
  </si>
  <si>
    <t>IV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</si>
</sst>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0.0%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0"/>
    </font>
    <font>
      <b/>
      <sz val="18"/>
      <color indexed="9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8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vertical="center"/>
    </xf>
    <xf numFmtId="0" fontId="0" fillId="0" borderId="0" xfId="0" applyAlignment="1">
      <alignment vertical="center"/>
    </xf>
    <xf numFmtId="0" fontId="6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/>
    </xf>
    <xf numFmtId="9" fontId="1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10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9" fontId="0" fillId="32" borderId="0" xfId="0" applyNumberForma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9" fontId="1" fillId="32" borderId="0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0" xfId="0" applyNumberFormat="1" applyFont="1" applyAlignment="1">
      <alignment/>
    </xf>
    <xf numFmtId="10" fontId="1" fillId="0" borderId="13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/>
    </xf>
    <xf numFmtId="10" fontId="1" fillId="0" borderId="15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10" fontId="6" fillId="32" borderId="0" xfId="42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1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9" fontId="0" fillId="32" borderId="0" xfId="0" applyNumberForma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10" fontId="4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10" fontId="1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10" fontId="4" fillId="32" borderId="0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9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32" borderId="0" xfId="0" applyFill="1" applyBorder="1" applyAlignment="1" applyProtection="1">
      <alignment/>
      <protection/>
    </xf>
    <xf numFmtId="3" fontId="3" fillId="33" borderId="10" xfId="0" applyNumberFormat="1" applyFont="1" applyFill="1" applyBorder="1" applyAlignment="1" applyProtection="1">
      <alignment horizontal="right"/>
      <protection/>
    </xf>
    <xf numFmtId="3" fontId="3" fillId="32" borderId="0" xfId="0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/>
      <protection/>
    </xf>
    <xf numFmtId="3" fontId="0" fillId="32" borderId="0" xfId="0" applyNumberFormat="1" applyFill="1" applyBorder="1" applyAlignment="1" applyProtection="1">
      <alignment/>
      <protection/>
    </xf>
    <xf numFmtId="0" fontId="15" fillId="32" borderId="0" xfId="0" applyFont="1" applyFill="1" applyBorder="1" applyAlignment="1" applyProtection="1">
      <alignment horizontal="center" wrapText="1"/>
      <protection/>
    </xf>
    <xf numFmtId="0" fontId="15" fillId="32" borderId="0" xfId="0" applyFont="1" applyFill="1" applyBorder="1" applyAlignment="1" applyProtection="1">
      <alignment horizontal="center" vertical="top" wrapText="1"/>
      <protection/>
    </xf>
    <xf numFmtId="0" fontId="0" fillId="32" borderId="0" xfId="0" applyFill="1" applyBorder="1" applyAlignment="1" applyProtection="1">
      <alignment horizontal="center"/>
      <protection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32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0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9" fontId="1" fillId="32" borderId="0" xfId="0" applyNumberFormat="1" applyFont="1" applyFill="1" applyBorder="1" applyAlignment="1">
      <alignment horizontal="center"/>
    </xf>
    <xf numFmtId="9" fontId="1" fillId="32" borderId="0" xfId="0" applyNumberFormat="1" applyFont="1" applyFill="1" applyBorder="1" applyAlignment="1">
      <alignment horizontal="center"/>
    </xf>
    <xf numFmtId="1" fontId="1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32" borderId="17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right"/>
    </xf>
    <xf numFmtId="0" fontId="4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left"/>
    </xf>
    <xf numFmtId="0" fontId="1" fillId="32" borderId="19" xfId="0" applyFont="1" applyFill="1" applyBorder="1" applyAlignment="1">
      <alignment/>
    </xf>
    <xf numFmtId="10" fontId="1" fillId="32" borderId="19" xfId="0" applyNumberFormat="1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0" fontId="1" fillId="0" borderId="21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9" fontId="1" fillId="32" borderId="17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10" fontId="6" fillId="32" borderId="22" xfId="42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 wrapText="1"/>
    </xf>
    <xf numFmtId="0" fontId="1" fillId="32" borderId="22" xfId="0" applyFont="1" applyFill="1" applyBorder="1" applyAlignment="1">
      <alignment horizontal="left" vertical="center"/>
    </xf>
    <xf numFmtId="1" fontId="1" fillId="32" borderId="10" xfId="0" applyNumberFormat="1" applyFont="1" applyFill="1" applyBorder="1" applyAlignment="1">
      <alignment horizontal="center" vertical="center"/>
    </xf>
    <xf numFmtId="10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right" vertical="center"/>
    </xf>
    <xf numFmtId="10" fontId="1" fillId="0" borderId="15" xfId="0" applyNumberFormat="1" applyFont="1" applyBorder="1" applyAlignment="1" applyProtection="1">
      <alignment horizontal="center"/>
      <protection/>
    </xf>
    <xf numFmtId="10" fontId="1" fillId="0" borderId="16" xfId="0" applyNumberFormat="1" applyFont="1" applyBorder="1" applyAlignment="1" applyProtection="1">
      <alignment/>
      <protection/>
    </xf>
    <xf numFmtId="10" fontId="1" fillId="0" borderId="18" xfId="0" applyNumberFormat="1" applyFont="1" applyBorder="1" applyAlignment="1" applyProtection="1">
      <alignment horizontal="center"/>
      <protection/>
    </xf>
    <xf numFmtId="10" fontId="1" fillId="0" borderId="2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left"/>
      <protection/>
    </xf>
    <xf numFmtId="0" fontId="14" fillId="32" borderId="0" xfId="0" applyFont="1" applyFill="1" applyBorder="1" applyAlignment="1" applyProtection="1">
      <alignment horizontal="left"/>
      <protection/>
    </xf>
    <xf numFmtId="3" fontId="4" fillId="32" borderId="0" xfId="0" applyNumberFormat="1" applyFont="1" applyFill="1" applyBorder="1" applyAlignment="1" applyProtection="1">
      <alignment horizontal="right"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right"/>
      <protection/>
    </xf>
    <xf numFmtId="0" fontId="0" fillId="32" borderId="0" xfId="0" applyFont="1" applyFill="1" applyBorder="1" applyAlignment="1" applyProtection="1">
      <alignment horizontal="left"/>
      <protection/>
    </xf>
    <xf numFmtId="3" fontId="0" fillId="34" borderId="10" xfId="0" applyNumberFormat="1" applyFont="1" applyFill="1" applyBorder="1" applyAlignment="1" applyProtection="1">
      <alignment/>
      <protection/>
    </xf>
    <xf numFmtId="171" fontId="3" fillId="32" borderId="0" xfId="0" applyNumberFormat="1" applyFont="1" applyFill="1" applyBorder="1" applyAlignment="1" applyProtection="1">
      <alignment/>
      <protection/>
    </xf>
    <xf numFmtId="171" fontId="4" fillId="32" borderId="0" xfId="0" applyNumberFormat="1" applyFont="1" applyFill="1" applyBorder="1" applyAlignment="1" applyProtection="1">
      <alignment horizontal="center"/>
      <protection/>
    </xf>
    <xf numFmtId="0" fontId="1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right"/>
      <protection/>
    </xf>
    <xf numFmtId="0" fontId="18" fillId="32" borderId="0" xfId="0" applyFont="1" applyFill="1" applyBorder="1" applyAlignment="1" applyProtection="1">
      <alignment horizontal="right"/>
      <protection/>
    </xf>
    <xf numFmtId="0" fontId="3" fillId="32" borderId="0" xfId="0" applyFont="1" applyFill="1" applyBorder="1" applyAlignment="1" applyProtection="1">
      <alignment horizontal="right"/>
      <protection/>
    </xf>
    <xf numFmtId="0" fontId="3" fillId="32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0" fillId="32" borderId="10" xfId="0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10" fontId="0" fillId="33" borderId="10" xfId="0" applyNumberFormat="1" applyFill="1" applyBorder="1" applyAlignment="1" applyProtection="1">
      <alignment horizontal="right"/>
      <protection/>
    </xf>
    <xf numFmtId="3" fontId="0" fillId="33" borderId="10" xfId="0" applyNumberFormat="1" applyFont="1" applyFill="1" applyBorder="1" applyAlignment="1" applyProtection="1">
      <alignment horizontal="right"/>
      <protection/>
    </xf>
    <xf numFmtId="0" fontId="2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3" fontId="0" fillId="34" borderId="10" xfId="0" applyNumberFormat="1" applyFill="1" applyBorder="1" applyAlignment="1" applyProtection="1">
      <alignment/>
      <protection/>
    </xf>
    <xf numFmtId="0" fontId="0" fillId="32" borderId="23" xfId="0" applyFill="1" applyBorder="1" applyAlignment="1" applyProtection="1">
      <alignment/>
      <protection/>
    </xf>
    <xf numFmtId="3" fontId="3" fillId="34" borderId="21" xfId="0" applyNumberFormat="1" applyFont="1" applyFill="1" applyBorder="1" applyAlignment="1" applyProtection="1">
      <alignment horizontal="right"/>
      <protection/>
    </xf>
    <xf numFmtId="0" fontId="15" fillId="32" borderId="0" xfId="0" applyFont="1" applyFill="1" applyBorder="1" applyAlignment="1" applyProtection="1">
      <alignment horizontal="center"/>
      <protection/>
    </xf>
    <xf numFmtId="3" fontId="0" fillId="32" borderId="0" xfId="0" applyNumberFormat="1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22" fillId="32" borderId="0" xfId="0" applyFont="1" applyFill="1" applyBorder="1" applyAlignment="1" applyProtection="1">
      <alignment horizontal="center"/>
      <protection/>
    </xf>
    <xf numFmtId="0" fontId="23" fillId="32" borderId="0" xfId="0" applyFont="1" applyFill="1" applyBorder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/>
      <protection/>
    </xf>
    <xf numFmtId="3" fontId="0" fillId="34" borderId="24" xfId="0" applyNumberFormat="1" applyFill="1" applyBorder="1" applyAlignment="1" applyProtection="1">
      <alignment/>
      <protection/>
    </xf>
    <xf numFmtId="3" fontId="0" fillId="34" borderId="25" xfId="0" applyNumberFormat="1" applyFill="1" applyBorder="1" applyAlignment="1" applyProtection="1">
      <alignment/>
      <protection/>
    </xf>
    <xf numFmtId="3" fontId="0" fillId="34" borderId="26" xfId="0" applyNumberForma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 horizontal="center" vertical="center"/>
      <protection/>
    </xf>
    <xf numFmtId="0" fontId="0" fillId="32" borderId="22" xfId="0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47">
      <alignment/>
      <protection/>
    </xf>
    <xf numFmtId="10" fontId="8" fillId="0" borderId="0" xfId="47" applyNumberFormat="1">
      <alignment/>
      <protection/>
    </xf>
    <xf numFmtId="0" fontId="8" fillId="0" borderId="0" xfId="47" applyAlignment="1">
      <alignment horizontal="left"/>
      <protection/>
    </xf>
    <xf numFmtId="0" fontId="8" fillId="32" borderId="0" xfId="47" applyFill="1">
      <alignment/>
      <protection/>
    </xf>
    <xf numFmtId="10" fontId="8" fillId="32" borderId="0" xfId="47" applyNumberFormat="1" applyFill="1">
      <alignment/>
      <protection/>
    </xf>
    <xf numFmtId="0" fontId="4" fillId="0" borderId="0" xfId="0" applyFont="1" applyAlignment="1" applyProtection="1">
      <alignment horizontal="center"/>
      <protection/>
    </xf>
    <xf numFmtId="0" fontId="9" fillId="35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36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left"/>
    </xf>
    <xf numFmtId="0" fontId="1" fillId="32" borderId="15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left" vertical="top" wrapText="1"/>
      <protection/>
    </xf>
    <xf numFmtId="0" fontId="3" fillId="32" borderId="0" xfId="0" applyFont="1" applyFill="1" applyBorder="1" applyAlignment="1" applyProtection="1">
      <alignment horizontal="left" wrapText="1"/>
      <protection/>
    </xf>
    <xf numFmtId="0" fontId="0" fillId="32" borderId="0" xfId="0" applyFill="1" applyBorder="1" applyAlignment="1" applyProtection="1">
      <alignment horizontal="left" wrapText="1"/>
      <protection/>
    </xf>
    <xf numFmtId="0" fontId="0" fillId="32" borderId="22" xfId="0" applyFill="1" applyBorder="1" applyAlignment="1" applyProtection="1">
      <alignment horizontal="left"/>
      <protection/>
    </xf>
    <xf numFmtId="0" fontId="0" fillId="32" borderId="27" xfId="0" applyFill="1" applyBorder="1" applyAlignment="1" applyProtection="1">
      <alignment horizontal="left"/>
      <protection/>
    </xf>
    <xf numFmtId="3" fontId="0" fillId="33" borderId="22" xfId="0" applyNumberFormat="1" applyFill="1" applyBorder="1" applyAlignment="1" applyProtection="1">
      <alignment horizontal="center"/>
      <protection/>
    </xf>
    <xf numFmtId="3" fontId="0" fillId="33" borderId="27" xfId="0" applyNumberFormat="1" applyFill="1" applyBorder="1" applyAlignment="1" applyProtection="1">
      <alignment horizontal="center"/>
      <protection/>
    </xf>
    <xf numFmtId="0" fontId="16" fillId="32" borderId="28" xfId="0" applyFont="1" applyFill="1" applyBorder="1" applyAlignment="1" applyProtection="1">
      <alignment horizontal="right" vertical="center"/>
      <protection/>
    </xf>
    <xf numFmtId="0" fontId="0" fillId="32" borderId="29" xfId="0" applyFill="1" applyBorder="1" applyAlignment="1" applyProtection="1">
      <alignment horizontal="left"/>
      <protection/>
    </xf>
    <xf numFmtId="0" fontId="0" fillId="32" borderId="30" xfId="0" applyFill="1" applyBorder="1" applyAlignment="1" applyProtection="1">
      <alignment horizontal="left"/>
      <protection/>
    </xf>
    <xf numFmtId="3" fontId="0" fillId="33" borderId="13" xfId="0" applyNumberFormat="1" applyFill="1" applyBorder="1" applyAlignment="1" applyProtection="1">
      <alignment horizontal="center" vertical="center"/>
      <protection/>
    </xf>
    <xf numFmtId="3" fontId="0" fillId="33" borderId="14" xfId="0" applyNumberFormat="1" applyFill="1" applyBorder="1" applyAlignment="1" applyProtection="1">
      <alignment horizontal="center" vertical="center"/>
      <protection/>
    </xf>
    <xf numFmtId="3" fontId="0" fillId="33" borderId="15" xfId="0" applyNumberFormat="1" applyFill="1" applyBorder="1" applyAlignment="1" applyProtection="1">
      <alignment horizontal="center" vertical="center"/>
      <protection/>
    </xf>
    <xf numFmtId="3" fontId="0" fillId="33" borderId="16" xfId="0" applyNumberFormat="1" applyFill="1" applyBorder="1" applyAlignment="1" applyProtection="1">
      <alignment horizontal="center" vertical="center"/>
      <protection/>
    </xf>
    <xf numFmtId="3" fontId="0" fillId="33" borderId="18" xfId="0" applyNumberFormat="1" applyFill="1" applyBorder="1" applyAlignment="1" applyProtection="1">
      <alignment horizontal="center" vertical="center"/>
      <protection/>
    </xf>
    <xf numFmtId="3" fontId="0" fillId="33" borderId="20" xfId="0" applyNumberFormat="1" applyFill="1" applyBorder="1" applyAlignment="1" applyProtection="1">
      <alignment horizontal="center" vertical="center"/>
      <protection/>
    </xf>
    <xf numFmtId="0" fontId="20" fillId="32" borderId="15" xfId="0" applyFont="1" applyFill="1" applyBorder="1" applyAlignment="1" applyProtection="1">
      <alignment horizontal="center" vertical="center"/>
      <protection/>
    </xf>
    <xf numFmtId="0" fontId="0" fillId="32" borderId="31" xfId="0" applyFill="1" applyBorder="1" applyAlignment="1" applyProtection="1">
      <alignment horizontal="left"/>
      <protection/>
    </xf>
    <xf numFmtId="0" fontId="0" fillId="32" borderId="32" xfId="0" applyFill="1" applyBorder="1" applyAlignment="1" applyProtection="1">
      <alignment horizontal="left"/>
      <protection/>
    </xf>
    <xf numFmtId="0" fontId="0" fillId="32" borderId="33" xfId="0" applyFill="1" applyBorder="1" applyAlignment="1" applyProtection="1">
      <alignment horizontal="left"/>
      <protection/>
    </xf>
    <xf numFmtId="0" fontId="0" fillId="32" borderId="34" xfId="0" applyFill="1" applyBorder="1" applyAlignment="1" applyProtection="1">
      <alignment horizontal="left"/>
      <protection/>
    </xf>
    <xf numFmtId="3" fontId="0" fillId="33" borderId="22" xfId="0" applyNumberFormat="1" applyFill="1" applyBorder="1" applyAlignment="1" applyProtection="1">
      <alignment horizontal="center" vertical="center"/>
      <protection/>
    </xf>
    <xf numFmtId="3" fontId="0" fillId="33" borderId="27" xfId="0" applyNumberFormat="1" applyFill="1" applyBorder="1" applyAlignment="1" applyProtection="1">
      <alignment horizontal="center" vertical="center"/>
      <protection/>
    </xf>
    <xf numFmtId="0" fontId="20" fillId="32" borderId="0" xfId="0" applyFont="1" applyFill="1" applyBorder="1" applyAlignment="1" applyProtection="1">
      <alignment horizontal="center" vertical="center"/>
      <protection/>
    </xf>
    <xf numFmtId="0" fontId="15" fillId="32" borderId="15" xfId="0" applyFont="1" applyFill="1" applyBorder="1" applyAlignment="1" applyProtection="1">
      <alignment horizontal="center" vertical="center"/>
      <protection/>
    </xf>
    <xf numFmtId="0" fontId="0" fillId="32" borderId="31" xfId="0" applyFont="1" applyFill="1" applyBorder="1" applyAlignment="1" applyProtection="1">
      <alignment horizontal="left"/>
      <protection/>
    </xf>
    <xf numFmtId="0" fontId="0" fillId="32" borderId="32" xfId="0" applyFont="1" applyFill="1" applyBorder="1" applyAlignment="1" applyProtection="1">
      <alignment horizontal="left"/>
      <protection/>
    </xf>
    <xf numFmtId="0" fontId="16" fillId="32" borderId="22" xfId="0" applyFont="1" applyFill="1" applyBorder="1" applyAlignment="1" applyProtection="1">
      <alignment horizontal="right" vertical="center"/>
      <protection/>
    </xf>
    <xf numFmtId="0" fontId="16" fillId="32" borderId="27" xfId="0" applyFont="1" applyFill="1" applyBorder="1" applyAlignment="1" applyProtection="1">
      <alignment horizontal="right"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horizontal="left"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16" fillId="32" borderId="22" xfId="0" applyFont="1" applyFill="1" applyBorder="1" applyAlignment="1" applyProtection="1">
      <alignment horizontal="right"/>
      <protection/>
    </xf>
    <xf numFmtId="0" fontId="16" fillId="32" borderId="28" xfId="0" applyFont="1" applyFill="1" applyBorder="1" applyAlignment="1" applyProtection="1">
      <alignment horizontal="right"/>
      <protection/>
    </xf>
    <xf numFmtId="0" fontId="16" fillId="32" borderId="27" xfId="0" applyFont="1" applyFill="1" applyBorder="1" applyAlignment="1" applyProtection="1">
      <alignment horizontal="right"/>
      <protection/>
    </xf>
    <xf numFmtId="0" fontId="21" fillId="32" borderId="0" xfId="0" applyFont="1" applyFill="1" applyBorder="1" applyAlignment="1" applyProtection="1">
      <alignment horizontal="center" vertical="center" wrapText="1"/>
      <protection/>
    </xf>
    <xf numFmtId="0" fontId="18" fillId="32" borderId="22" xfId="0" applyFont="1" applyFill="1" applyBorder="1" applyAlignment="1" applyProtection="1">
      <alignment horizontal="right"/>
      <protection/>
    </xf>
    <xf numFmtId="0" fontId="18" fillId="32" borderId="27" xfId="0" applyFont="1" applyFill="1" applyBorder="1" applyAlignment="1" applyProtection="1">
      <alignment horizontal="right"/>
      <protection/>
    </xf>
    <xf numFmtId="0" fontId="16" fillId="32" borderId="17" xfId="0" applyFont="1" applyFill="1" applyBorder="1" applyAlignment="1" applyProtection="1">
      <alignment horizontal="right"/>
      <protection/>
    </xf>
    <xf numFmtId="0" fontId="16" fillId="32" borderId="14" xfId="0" applyFont="1" applyFill="1" applyBorder="1" applyAlignment="1" applyProtection="1">
      <alignment horizontal="right"/>
      <protection/>
    </xf>
    <xf numFmtId="0" fontId="3" fillId="32" borderId="22" xfId="0" applyFont="1" applyFill="1" applyBorder="1" applyAlignment="1" applyProtection="1">
      <alignment horizontal="center"/>
      <protection/>
    </xf>
    <xf numFmtId="0" fontId="3" fillId="32" borderId="28" xfId="0" applyFont="1" applyFill="1" applyBorder="1" applyAlignment="1" applyProtection="1">
      <alignment horizontal="center"/>
      <protection/>
    </xf>
    <xf numFmtId="0" fontId="3" fillId="32" borderId="27" xfId="0" applyFont="1" applyFill="1" applyBorder="1" applyAlignment="1" applyProtection="1">
      <alignment horizontal="center"/>
      <protection/>
    </xf>
    <xf numFmtId="0" fontId="0" fillId="32" borderId="22" xfId="0" applyFont="1" applyFill="1" applyBorder="1" applyAlignment="1" applyProtection="1">
      <alignment horizontal="right"/>
      <protection/>
    </xf>
    <xf numFmtId="0" fontId="0" fillId="32" borderId="27" xfId="0" applyFont="1" applyFill="1" applyBorder="1" applyAlignment="1" applyProtection="1">
      <alignment horizontal="right"/>
      <protection/>
    </xf>
    <xf numFmtId="0" fontId="13" fillId="32" borderId="13" xfId="0" applyFont="1" applyFill="1" applyBorder="1" applyAlignment="1" applyProtection="1">
      <alignment horizontal="center"/>
      <protection/>
    </xf>
    <xf numFmtId="0" fontId="13" fillId="32" borderId="17" xfId="0" applyFont="1" applyFill="1" applyBorder="1" applyAlignment="1" applyProtection="1">
      <alignment horizontal="center"/>
      <protection/>
    </xf>
    <xf numFmtId="0" fontId="13" fillId="32" borderId="14" xfId="0" applyFont="1" applyFill="1" applyBorder="1" applyAlignment="1" applyProtection="1">
      <alignment horizontal="center"/>
      <protection/>
    </xf>
    <xf numFmtId="0" fontId="14" fillId="32" borderId="18" xfId="0" applyFont="1" applyFill="1" applyBorder="1" applyAlignment="1" applyProtection="1">
      <alignment horizontal="center" vertical="center"/>
      <protection/>
    </xf>
    <xf numFmtId="0" fontId="14" fillId="32" borderId="19" xfId="0" applyFont="1" applyFill="1" applyBorder="1" applyAlignment="1" applyProtection="1">
      <alignment horizontal="center" vertical="center"/>
      <protection/>
    </xf>
    <xf numFmtId="0" fontId="14" fillId="32" borderId="2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grafic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10575"/>
          <c:w val="0.99375"/>
          <c:h val="0.87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Pres.'!$A$11:$A$17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SELLARO SALVATORE</c:v>
                </c:pt>
              </c:strCache>
            </c:strRef>
          </c:cat>
          <c:val>
            <c:numRef>
              <c:f>'Riepil. voti Pres.'!$B$11:$B$17</c:f>
              <c:numCache>
                <c:ptCount val="7"/>
                <c:pt idx="0">
                  <c:v>1140</c:v>
                </c:pt>
                <c:pt idx="1">
                  <c:v>133</c:v>
                </c:pt>
                <c:pt idx="2">
                  <c:v>427</c:v>
                </c:pt>
                <c:pt idx="3">
                  <c:v>29</c:v>
                </c:pt>
                <c:pt idx="4">
                  <c:v>86</c:v>
                </c:pt>
                <c:pt idx="5">
                  <c:v>1405</c:v>
                </c:pt>
                <c:pt idx="6">
                  <c:v>36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Pres.'!$A$11:$A$17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SELLARO SALVATORE</c:v>
                </c:pt>
              </c:strCache>
            </c:strRef>
          </c:cat>
          <c:val>
            <c:numRef>
              <c:f>'Riepil. voti Pres.'!$C$11:$C$17</c:f>
              <c:numCache>
                <c:ptCount val="7"/>
                <c:pt idx="0">
                  <c:v>0.3501228501228501</c:v>
                </c:pt>
                <c:pt idx="1">
                  <c:v>0.040847665847665846</c:v>
                </c:pt>
                <c:pt idx="2">
                  <c:v>0.13114250614250614</c:v>
                </c:pt>
                <c:pt idx="3">
                  <c:v>0.008906633906633907</c:v>
                </c:pt>
                <c:pt idx="4">
                  <c:v>0.026412776412776413</c:v>
                </c:pt>
                <c:pt idx="5">
                  <c:v>0.43151105651105653</c:v>
                </c:pt>
                <c:pt idx="6">
                  <c:v>0.011056511056511056</c:v>
                </c:pt>
              </c:numCache>
            </c:numRef>
          </c:val>
        </c:ser>
        <c:overlap val="-39"/>
        <c:gapWidth val="30"/>
        <c:axId val="11681548"/>
        <c:axId val="38025069"/>
      </c:barChart>
      <c:catAx>
        <c:axId val="11681548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5069"/>
        <c:crosses val="autoZero"/>
        <c:auto val="1"/>
        <c:lblOffset val="100"/>
        <c:tickLblSkip val="1"/>
        <c:noMultiLvlLbl val="0"/>
      </c:catAx>
      <c:valAx>
        <c:axId val="38025069"/>
        <c:scaling>
          <c:orientation val="minMax"/>
        </c:scaling>
        <c:axPos val="t"/>
        <c:delete val="1"/>
        <c:majorTickMark val="out"/>
        <c:minorTickMark val="none"/>
        <c:tickLblPos val="none"/>
        <c:crossAx val="11681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Sezioni scrutinate</a:t>
            </a:r>
          </a:p>
        </c:rich>
      </c:tx>
      <c:layout>
        <c:manualLayout>
          <c:xMode val="factor"/>
          <c:yMode val="factor"/>
          <c:x val="-0.00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39925"/>
          <c:w val="0.9145"/>
          <c:h val="0.53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'Raccolta voti '!$C$29</c:f>
              <c:numCache>
                <c:ptCount val="1"/>
                <c:pt idx="0">
                  <c:v>7</c:v>
                </c:pt>
              </c:numCache>
            </c:numRef>
          </c:val>
        </c:ser>
        <c:overlap val="-8"/>
        <c:gapWidth val="0"/>
        <c:axId val="6681302"/>
        <c:axId val="60131719"/>
      </c:barChart>
      <c:catAx>
        <c:axId val="6681302"/>
        <c:scaling>
          <c:orientation val="minMax"/>
        </c:scaling>
        <c:axPos val="l"/>
        <c:delete val="1"/>
        <c:majorTickMark val="out"/>
        <c:minorTickMark val="none"/>
        <c:tickLblPos val="none"/>
        <c:crossAx val="60131719"/>
        <c:crosses val="autoZero"/>
        <c:auto val="1"/>
        <c:lblOffset val="100"/>
        <c:tickLblSkip val="1"/>
        <c:noMultiLvlLbl val="0"/>
      </c:catAx>
      <c:valAx>
        <c:axId val="60131719"/>
        <c:scaling>
          <c:orientation val="minMax"/>
          <c:max val="7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813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Voti non validi</a:t>
            </a:r>
          </a:p>
        </c:rich>
      </c:tx>
      <c:layout>
        <c:manualLayout>
          <c:xMode val="factor"/>
          <c:yMode val="factor"/>
          <c:x val="-0.0062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15"/>
          <c:w val="0.9362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'Raccolta voti '!$A$14:$A$16</c:f>
              <c:strCache>
                <c:ptCount val="3"/>
                <c:pt idx="0">
                  <c:v>Schede bianche</c:v>
                </c:pt>
                <c:pt idx="1">
                  <c:v>Schede nulle</c:v>
                </c:pt>
                <c:pt idx="2">
                  <c:v>Schede contestate e non attribuite</c:v>
                </c:pt>
              </c:strCache>
            </c:strRef>
          </c:cat>
          <c:val>
            <c:numRef>
              <c:f>'Raccolta voti '!$C$14:$C$16</c:f>
              <c:numCache>
                <c:ptCount val="3"/>
                <c:pt idx="0">
                  <c:v>55</c:v>
                </c:pt>
                <c:pt idx="1">
                  <c:v>156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'Raccolta voti '!$A$14:$A$16</c:f>
              <c:strCache>
                <c:ptCount val="3"/>
                <c:pt idx="0">
                  <c:v>Schede bianche</c:v>
                </c:pt>
                <c:pt idx="1">
                  <c:v>Schede nulle</c:v>
                </c:pt>
                <c:pt idx="2">
                  <c:v>Schede contestate e non attribuite</c:v>
                </c:pt>
              </c:strCache>
            </c:strRef>
          </c:cat>
          <c:val>
            <c:numRef>
              <c:f>'Raccolta voti '!$Z$14:$Z$16</c:f>
              <c:numCache>
                <c:ptCount val="3"/>
                <c:pt idx="0">
                  <c:v>0.015863859244303433</c:v>
                </c:pt>
                <c:pt idx="1">
                  <c:v>0.044995673492933375</c:v>
                </c:pt>
                <c:pt idx="2">
                  <c:v>0</c:v>
                </c:pt>
              </c:numCache>
            </c:numRef>
          </c:val>
        </c:ser>
        <c:overlap val="-100"/>
        <c:gapWidth val="350"/>
        <c:axId val="4314560"/>
        <c:axId val="38831041"/>
      </c:barChart>
      <c:catAx>
        <c:axId val="4314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831041"/>
        <c:crosses val="autoZero"/>
        <c:auto val="1"/>
        <c:lblOffset val="100"/>
        <c:tickLblSkip val="1"/>
        <c:noMultiLvlLbl val="0"/>
      </c:catAx>
      <c:valAx>
        <c:axId val="38831041"/>
        <c:scaling>
          <c:orientation val="minMax"/>
        </c:scaling>
        <c:axPos val="l"/>
        <c:delete val="1"/>
        <c:majorTickMark val="out"/>
        <c:minorTickMark val="none"/>
        <c:tickLblPos val="none"/>
        <c:crossAx val="4314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7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2.jpeg" /><Relationship Id="rId13" Type="http://schemas.openxmlformats.org/officeDocument/2006/relationships/image" Target="../media/image5.jpeg" /><Relationship Id="rId14" Type="http://schemas.openxmlformats.org/officeDocument/2006/relationships/image" Target="../media/image6.jpeg" /><Relationship Id="rId15" Type="http://schemas.openxmlformats.org/officeDocument/2006/relationships/image" Target="../media/image8.jpeg" /><Relationship Id="rId16" Type="http://schemas.openxmlformats.org/officeDocument/2006/relationships/image" Target="../media/image11.jpeg" /><Relationship Id="rId17" Type="http://schemas.openxmlformats.org/officeDocument/2006/relationships/image" Target="../media/image14.jpeg" /><Relationship Id="rId18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790575</xdr:colOff>
      <xdr:row>0</xdr:row>
      <xdr:rowOff>28575</xdr:rowOff>
    </xdr:from>
    <xdr:to>
      <xdr:col>12</xdr:col>
      <xdr:colOff>600075</xdr:colOff>
      <xdr:row>3</xdr:row>
      <xdr:rowOff>180975</xdr:rowOff>
    </xdr:to>
    <xdr:pic>
      <xdr:nvPicPr>
        <xdr:cNvPr id="1" name="Picture 6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2857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180975</xdr:rowOff>
    </xdr:from>
    <xdr:to>
      <xdr:col>5</xdr:col>
      <xdr:colOff>9525</xdr:colOff>
      <xdr:row>4</xdr:row>
      <xdr:rowOff>9525</xdr:rowOff>
    </xdr:to>
    <xdr:pic>
      <xdr:nvPicPr>
        <xdr:cNvPr id="1" name="Picture 2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09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14</xdr:row>
      <xdr:rowOff>190500</xdr:rowOff>
    </xdr:from>
    <xdr:to>
      <xdr:col>0</xdr:col>
      <xdr:colOff>3657600</xdr:colOff>
      <xdr:row>14</xdr:row>
      <xdr:rowOff>457200</xdr:rowOff>
    </xdr:to>
    <xdr:pic>
      <xdr:nvPicPr>
        <xdr:cNvPr id="2" name="Picture 325" descr="u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520065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11</xdr:row>
      <xdr:rowOff>371475</xdr:rowOff>
    </xdr:from>
    <xdr:to>
      <xdr:col>0</xdr:col>
      <xdr:colOff>3648075</xdr:colOff>
      <xdr:row>11</xdr:row>
      <xdr:rowOff>628650</xdr:rowOff>
    </xdr:to>
    <xdr:pic>
      <xdr:nvPicPr>
        <xdr:cNvPr id="3" name="Picture 326" descr="apifl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3352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3400425</xdr:colOff>
      <xdr:row>12</xdr:row>
      <xdr:rowOff>390525</xdr:rowOff>
    </xdr:from>
    <xdr:to>
      <xdr:col>0</xdr:col>
      <xdr:colOff>3648075</xdr:colOff>
      <xdr:row>12</xdr:row>
      <xdr:rowOff>638175</xdr:rowOff>
    </xdr:to>
    <xdr:pic>
      <xdr:nvPicPr>
        <xdr:cNvPr id="4" name="Picture 327" descr="dipietr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4048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3400425</xdr:colOff>
      <xdr:row>16</xdr:row>
      <xdr:rowOff>190500</xdr:rowOff>
    </xdr:from>
    <xdr:to>
      <xdr:col>0</xdr:col>
      <xdr:colOff>3657600</xdr:colOff>
      <xdr:row>16</xdr:row>
      <xdr:rowOff>457200</xdr:rowOff>
    </xdr:to>
    <xdr:pic>
      <xdr:nvPicPr>
        <xdr:cNvPr id="5" name="Picture 328" descr="ecolo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6553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15</xdr:row>
      <xdr:rowOff>361950</xdr:rowOff>
    </xdr:from>
    <xdr:to>
      <xdr:col>0</xdr:col>
      <xdr:colOff>3648075</xdr:colOff>
      <xdr:row>15</xdr:row>
      <xdr:rowOff>619125</xdr:rowOff>
    </xdr:to>
    <xdr:pic>
      <xdr:nvPicPr>
        <xdr:cNvPr id="6" name="Picture 329" descr="ftri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60483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13</xdr:row>
      <xdr:rowOff>209550</xdr:rowOff>
    </xdr:from>
    <xdr:to>
      <xdr:col>0</xdr:col>
      <xdr:colOff>3657600</xdr:colOff>
      <xdr:row>13</xdr:row>
      <xdr:rowOff>466725</xdr:rowOff>
    </xdr:to>
    <xdr:pic>
      <xdr:nvPicPr>
        <xdr:cNvPr id="7" name="Picture 330" descr="itf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454342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2771775</xdr:colOff>
      <xdr:row>15</xdr:row>
      <xdr:rowOff>28575</xdr:rowOff>
    </xdr:from>
    <xdr:to>
      <xdr:col>0</xdr:col>
      <xdr:colOff>3028950</xdr:colOff>
      <xdr:row>15</xdr:row>
      <xdr:rowOff>285750</xdr:rowOff>
    </xdr:to>
    <xdr:pic>
      <xdr:nvPicPr>
        <xdr:cNvPr id="8" name="Picture 331" descr="lades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71775" y="5715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10</xdr:row>
      <xdr:rowOff>361950</xdr:rowOff>
    </xdr:from>
    <xdr:to>
      <xdr:col>0</xdr:col>
      <xdr:colOff>3648075</xdr:colOff>
      <xdr:row>10</xdr:row>
      <xdr:rowOff>619125</xdr:rowOff>
    </xdr:to>
    <xdr:pic>
      <xdr:nvPicPr>
        <xdr:cNvPr id="9" name="Picture 332" descr="lcbo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2667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11</xdr:row>
      <xdr:rowOff>28575</xdr:rowOff>
    </xdr:from>
    <xdr:to>
      <xdr:col>0</xdr:col>
      <xdr:colOff>3657600</xdr:colOff>
      <xdr:row>11</xdr:row>
      <xdr:rowOff>285750</xdr:rowOff>
    </xdr:to>
    <xdr:pic>
      <xdr:nvPicPr>
        <xdr:cNvPr id="10" name="Picture 333" descr="legalomv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30099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15</xdr:row>
      <xdr:rowOff>352425</xdr:rowOff>
    </xdr:from>
    <xdr:to>
      <xdr:col>0</xdr:col>
      <xdr:colOff>3324225</xdr:colOff>
      <xdr:row>15</xdr:row>
      <xdr:rowOff>609600</xdr:rowOff>
    </xdr:to>
    <xdr:pic>
      <xdr:nvPicPr>
        <xdr:cNvPr id="11" name="Picture 334" descr="lnord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67050" y="6038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10</xdr:row>
      <xdr:rowOff>47625</xdr:rowOff>
    </xdr:from>
    <xdr:to>
      <xdr:col>0</xdr:col>
      <xdr:colOff>3648075</xdr:colOff>
      <xdr:row>10</xdr:row>
      <xdr:rowOff>304800</xdr:rowOff>
    </xdr:to>
    <xdr:pic>
      <xdr:nvPicPr>
        <xdr:cNvPr id="12" name="Picture 335" descr="orpie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90900" y="2352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10</xdr:row>
      <xdr:rowOff>47625</xdr:rowOff>
    </xdr:from>
    <xdr:to>
      <xdr:col>0</xdr:col>
      <xdr:colOff>3324225</xdr:colOff>
      <xdr:row>10</xdr:row>
      <xdr:rowOff>304800</xdr:rowOff>
    </xdr:to>
    <xdr:pic>
      <xdr:nvPicPr>
        <xdr:cNvPr id="13" name="Picture 336" descr="p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67050" y="2352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3086100</xdr:colOff>
      <xdr:row>15</xdr:row>
      <xdr:rowOff>38100</xdr:rowOff>
    </xdr:from>
    <xdr:to>
      <xdr:col>0</xdr:col>
      <xdr:colOff>3343275</xdr:colOff>
      <xdr:row>15</xdr:row>
      <xdr:rowOff>295275</xdr:rowOff>
    </xdr:to>
    <xdr:pic>
      <xdr:nvPicPr>
        <xdr:cNvPr id="14" name="Picture 337" descr="pd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86100" y="5724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15</xdr:row>
      <xdr:rowOff>38100</xdr:rowOff>
    </xdr:from>
    <xdr:to>
      <xdr:col>0</xdr:col>
      <xdr:colOff>3648075</xdr:colOff>
      <xdr:row>15</xdr:row>
      <xdr:rowOff>295275</xdr:rowOff>
    </xdr:to>
    <xdr:pic>
      <xdr:nvPicPr>
        <xdr:cNvPr id="15" name="Picture 338" descr="pen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90900" y="5724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2714625</xdr:colOff>
      <xdr:row>10</xdr:row>
      <xdr:rowOff>57150</xdr:rowOff>
    </xdr:from>
    <xdr:to>
      <xdr:col>0</xdr:col>
      <xdr:colOff>2971800</xdr:colOff>
      <xdr:row>10</xdr:row>
      <xdr:rowOff>314325</xdr:rowOff>
    </xdr:to>
    <xdr:pic>
      <xdr:nvPicPr>
        <xdr:cNvPr id="16" name="Picture 339" descr="pinv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14625" y="23622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12</xdr:row>
      <xdr:rowOff>28575</xdr:rowOff>
    </xdr:from>
    <xdr:to>
      <xdr:col>0</xdr:col>
      <xdr:colOff>3324225</xdr:colOff>
      <xdr:row>12</xdr:row>
      <xdr:rowOff>295275</xdr:rowOff>
    </xdr:to>
    <xdr:pic>
      <xdr:nvPicPr>
        <xdr:cNvPr id="17" name="Picture 340" descr="rifco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67050" y="3686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12</xdr:row>
      <xdr:rowOff>28575</xdr:rowOff>
    </xdr:from>
    <xdr:to>
      <xdr:col>0</xdr:col>
      <xdr:colOff>3648075</xdr:colOff>
      <xdr:row>12</xdr:row>
      <xdr:rowOff>295275</xdr:rowOff>
    </xdr:to>
    <xdr:pic>
      <xdr:nvPicPr>
        <xdr:cNvPr id="18" name="Picture 341" descr="si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90900" y="3686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11</xdr:col>
      <xdr:colOff>485775</xdr:colOff>
      <xdr:row>37</xdr:row>
      <xdr:rowOff>9525</xdr:rowOff>
    </xdr:to>
    <xdr:graphicFrame>
      <xdr:nvGraphicFramePr>
        <xdr:cNvPr id="1" name="Grafico 1"/>
        <xdr:cNvGraphicFramePr/>
      </xdr:nvGraphicFramePr>
      <xdr:xfrm>
        <a:off x="0" y="1200150"/>
        <a:ext cx="79057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5</xdr:row>
      <xdr:rowOff>38100</xdr:rowOff>
    </xdr:from>
    <xdr:to>
      <xdr:col>16</xdr:col>
      <xdr:colOff>28575</xdr:colOff>
      <xdr:row>10</xdr:row>
      <xdr:rowOff>152400</xdr:rowOff>
    </xdr:to>
    <xdr:graphicFrame>
      <xdr:nvGraphicFramePr>
        <xdr:cNvPr id="2" name="Grafico 2"/>
        <xdr:cNvGraphicFramePr/>
      </xdr:nvGraphicFramePr>
      <xdr:xfrm>
        <a:off x="8477250" y="1209675"/>
        <a:ext cx="201930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523875</xdr:colOff>
      <xdr:row>20</xdr:row>
      <xdr:rowOff>104775</xdr:rowOff>
    </xdr:from>
    <xdr:to>
      <xdr:col>16</xdr:col>
      <xdr:colOff>600075</xdr:colOff>
      <xdr:row>37</xdr:row>
      <xdr:rowOff>9525</xdr:rowOff>
    </xdr:to>
    <xdr:graphicFrame>
      <xdr:nvGraphicFramePr>
        <xdr:cNvPr id="3" name="Grafico 4"/>
        <xdr:cNvGraphicFramePr/>
      </xdr:nvGraphicFramePr>
      <xdr:xfrm>
        <a:off x="7943850" y="4133850"/>
        <a:ext cx="31242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15</xdr:col>
      <xdr:colOff>523875</xdr:colOff>
      <xdr:row>0</xdr:row>
      <xdr:rowOff>200025</xdr:rowOff>
    </xdr:from>
    <xdr:to>
      <xdr:col>17</xdr:col>
      <xdr:colOff>9525</xdr:colOff>
      <xdr:row>4</xdr:row>
      <xdr:rowOff>9525</xdr:rowOff>
    </xdr:to>
    <xdr:pic>
      <xdr:nvPicPr>
        <xdr:cNvPr id="4" name="Picture 4" descr="CedCit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0" y="20002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504825</xdr:colOff>
      <xdr:row>0</xdr:row>
      <xdr:rowOff>28575</xdr:rowOff>
    </xdr:from>
    <xdr:to>
      <xdr:col>11</xdr:col>
      <xdr:colOff>581025</xdr:colOff>
      <xdr:row>3</xdr:row>
      <xdr:rowOff>171450</xdr:rowOff>
    </xdr:to>
    <xdr:pic>
      <xdr:nvPicPr>
        <xdr:cNvPr id="1" name="Picture 2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</xdr:row>
      <xdr:rowOff>66675</xdr:rowOff>
    </xdr:from>
    <xdr:to>
      <xdr:col>6</xdr:col>
      <xdr:colOff>390525</xdr:colOff>
      <xdr:row>17</xdr:row>
      <xdr:rowOff>361950</xdr:rowOff>
    </xdr:to>
    <xdr:pic>
      <xdr:nvPicPr>
        <xdr:cNvPr id="2" name="Picture 323" descr="u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3571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22</xdr:row>
      <xdr:rowOff>66675</xdr:rowOff>
    </xdr:from>
    <xdr:to>
      <xdr:col>1</xdr:col>
      <xdr:colOff>371475</xdr:colOff>
      <xdr:row>22</xdr:row>
      <xdr:rowOff>361950</xdr:rowOff>
    </xdr:to>
    <xdr:pic>
      <xdr:nvPicPr>
        <xdr:cNvPr id="3" name="Picture 324" descr="apifl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5572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104775</xdr:rowOff>
    </xdr:from>
    <xdr:to>
      <xdr:col>1</xdr:col>
      <xdr:colOff>361950</xdr:colOff>
      <xdr:row>25</xdr:row>
      <xdr:rowOff>381000</xdr:rowOff>
    </xdr:to>
    <xdr:pic>
      <xdr:nvPicPr>
        <xdr:cNvPr id="4" name="Picture 325" descr="dipietr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68103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23</xdr:row>
      <xdr:rowOff>85725</xdr:rowOff>
    </xdr:from>
    <xdr:to>
      <xdr:col>6</xdr:col>
      <xdr:colOff>381000</xdr:colOff>
      <xdr:row>23</xdr:row>
      <xdr:rowOff>390525</xdr:rowOff>
    </xdr:to>
    <xdr:pic>
      <xdr:nvPicPr>
        <xdr:cNvPr id="5" name="Picture 326" descr="ecolo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43800" y="59912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22</xdr:row>
      <xdr:rowOff>95250</xdr:rowOff>
    </xdr:from>
    <xdr:to>
      <xdr:col>6</xdr:col>
      <xdr:colOff>390525</xdr:colOff>
      <xdr:row>22</xdr:row>
      <xdr:rowOff>400050</xdr:rowOff>
    </xdr:to>
    <xdr:pic>
      <xdr:nvPicPr>
        <xdr:cNvPr id="6" name="Picture 327" descr="ftri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34275" y="56007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57150</xdr:rowOff>
    </xdr:from>
    <xdr:to>
      <xdr:col>1</xdr:col>
      <xdr:colOff>371475</xdr:colOff>
      <xdr:row>26</xdr:row>
      <xdr:rowOff>352425</xdr:rowOff>
    </xdr:to>
    <xdr:pic>
      <xdr:nvPicPr>
        <xdr:cNvPr id="7" name="Picture 328" descr="itf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" y="7162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18</xdr:row>
      <xdr:rowOff>66675</xdr:rowOff>
    </xdr:from>
    <xdr:to>
      <xdr:col>6</xdr:col>
      <xdr:colOff>371475</xdr:colOff>
      <xdr:row>18</xdr:row>
      <xdr:rowOff>361950</xdr:rowOff>
    </xdr:to>
    <xdr:pic>
      <xdr:nvPicPr>
        <xdr:cNvPr id="8" name="Picture 329" descr="lades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43800" y="39719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66675</xdr:rowOff>
    </xdr:from>
    <xdr:to>
      <xdr:col>1</xdr:col>
      <xdr:colOff>371475</xdr:colOff>
      <xdr:row>20</xdr:row>
      <xdr:rowOff>371475</xdr:rowOff>
    </xdr:to>
    <xdr:pic>
      <xdr:nvPicPr>
        <xdr:cNvPr id="9" name="Picture 330" descr="lcbo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477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21</xdr:row>
      <xdr:rowOff>57150</xdr:rowOff>
    </xdr:from>
    <xdr:to>
      <xdr:col>1</xdr:col>
      <xdr:colOff>361950</xdr:colOff>
      <xdr:row>21</xdr:row>
      <xdr:rowOff>352425</xdr:rowOff>
    </xdr:to>
    <xdr:pic>
      <xdr:nvPicPr>
        <xdr:cNvPr id="10" name="Picture 331" descr="legalomv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5162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21</xdr:row>
      <xdr:rowOff>95250</xdr:rowOff>
    </xdr:from>
    <xdr:to>
      <xdr:col>6</xdr:col>
      <xdr:colOff>361950</xdr:colOff>
      <xdr:row>21</xdr:row>
      <xdr:rowOff>381000</xdr:rowOff>
    </xdr:to>
    <xdr:pic>
      <xdr:nvPicPr>
        <xdr:cNvPr id="11" name="Picture 332" descr="lnord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24750" y="5200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</xdr:row>
      <xdr:rowOff>66675</xdr:rowOff>
    </xdr:from>
    <xdr:to>
      <xdr:col>1</xdr:col>
      <xdr:colOff>361950</xdr:colOff>
      <xdr:row>19</xdr:row>
      <xdr:rowOff>361950</xdr:rowOff>
    </xdr:to>
    <xdr:pic>
      <xdr:nvPicPr>
        <xdr:cNvPr id="12" name="Picture 333" descr="orpie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43719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361950</xdr:colOff>
      <xdr:row>18</xdr:row>
      <xdr:rowOff>361950</xdr:rowOff>
    </xdr:to>
    <xdr:pic>
      <xdr:nvPicPr>
        <xdr:cNvPr id="13" name="Picture 334" descr="p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9125" y="39624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19</xdr:row>
      <xdr:rowOff>85725</xdr:rowOff>
    </xdr:from>
    <xdr:to>
      <xdr:col>6</xdr:col>
      <xdr:colOff>390525</xdr:colOff>
      <xdr:row>19</xdr:row>
      <xdr:rowOff>390525</xdr:rowOff>
    </xdr:to>
    <xdr:pic>
      <xdr:nvPicPr>
        <xdr:cNvPr id="14" name="Picture 335" descr="pd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34275" y="4391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20</xdr:row>
      <xdr:rowOff>76200</xdr:rowOff>
    </xdr:from>
    <xdr:to>
      <xdr:col>6</xdr:col>
      <xdr:colOff>371475</xdr:colOff>
      <xdr:row>20</xdr:row>
      <xdr:rowOff>381000</xdr:rowOff>
    </xdr:to>
    <xdr:pic>
      <xdr:nvPicPr>
        <xdr:cNvPr id="15" name="Picture 336" descr="pen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15225" y="4781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47625</xdr:rowOff>
    </xdr:from>
    <xdr:to>
      <xdr:col>1</xdr:col>
      <xdr:colOff>352425</xdr:colOff>
      <xdr:row>17</xdr:row>
      <xdr:rowOff>342900</xdr:rowOff>
    </xdr:to>
    <xdr:pic>
      <xdr:nvPicPr>
        <xdr:cNvPr id="16" name="Picture 337" descr="pinv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3552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38100</xdr:rowOff>
    </xdr:from>
    <xdr:to>
      <xdr:col>1</xdr:col>
      <xdr:colOff>371475</xdr:colOff>
      <xdr:row>23</xdr:row>
      <xdr:rowOff>342900</xdr:rowOff>
    </xdr:to>
    <xdr:pic>
      <xdr:nvPicPr>
        <xdr:cNvPr id="17" name="Picture 338" descr="rifco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8650" y="5943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76200</xdr:rowOff>
    </xdr:from>
    <xdr:to>
      <xdr:col>1</xdr:col>
      <xdr:colOff>361950</xdr:colOff>
      <xdr:row>24</xdr:row>
      <xdr:rowOff>381000</xdr:rowOff>
    </xdr:to>
    <xdr:pic>
      <xdr:nvPicPr>
        <xdr:cNvPr id="18" name="Picture 339" descr="si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9125" y="63817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76200</xdr:rowOff>
    </xdr:from>
    <xdr:to>
      <xdr:col>5</xdr:col>
      <xdr:colOff>1162050</xdr:colOff>
      <xdr:row>4</xdr:row>
      <xdr:rowOff>19050</xdr:rowOff>
    </xdr:to>
    <xdr:pic>
      <xdr:nvPicPr>
        <xdr:cNvPr id="1" name="Picture 39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7620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66675</xdr:rowOff>
    </xdr:from>
    <xdr:to>
      <xdr:col>1</xdr:col>
      <xdr:colOff>361950</xdr:colOff>
      <xdr:row>29</xdr:row>
      <xdr:rowOff>361950</xdr:rowOff>
    </xdr:to>
    <xdr:pic>
      <xdr:nvPicPr>
        <xdr:cNvPr id="2" name="Picture 340" descr="apif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8199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104775</xdr:rowOff>
    </xdr:from>
    <xdr:to>
      <xdr:col>1</xdr:col>
      <xdr:colOff>342900</xdr:colOff>
      <xdr:row>32</xdr:row>
      <xdr:rowOff>381000</xdr:rowOff>
    </xdr:to>
    <xdr:pic>
      <xdr:nvPicPr>
        <xdr:cNvPr id="3" name="Picture 341" descr="dipiet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0581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47625</xdr:rowOff>
    </xdr:from>
    <xdr:to>
      <xdr:col>1</xdr:col>
      <xdr:colOff>361950</xdr:colOff>
      <xdr:row>33</xdr:row>
      <xdr:rowOff>342900</xdr:rowOff>
    </xdr:to>
    <xdr:pic>
      <xdr:nvPicPr>
        <xdr:cNvPr id="4" name="Picture 342" descr="itf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84010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66675</xdr:rowOff>
    </xdr:from>
    <xdr:to>
      <xdr:col>1</xdr:col>
      <xdr:colOff>352425</xdr:colOff>
      <xdr:row>27</xdr:row>
      <xdr:rowOff>371475</xdr:rowOff>
    </xdr:to>
    <xdr:pic>
      <xdr:nvPicPr>
        <xdr:cNvPr id="5" name="Picture 343" descr="lcbo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60198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47625</xdr:rowOff>
    </xdr:from>
    <xdr:to>
      <xdr:col>1</xdr:col>
      <xdr:colOff>342900</xdr:colOff>
      <xdr:row>28</xdr:row>
      <xdr:rowOff>342900</xdr:rowOff>
    </xdr:to>
    <xdr:pic>
      <xdr:nvPicPr>
        <xdr:cNvPr id="6" name="Picture 344" descr="legalomv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6400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66675</xdr:rowOff>
    </xdr:from>
    <xdr:to>
      <xdr:col>1</xdr:col>
      <xdr:colOff>342900</xdr:colOff>
      <xdr:row>26</xdr:row>
      <xdr:rowOff>361950</xdr:rowOff>
    </xdr:to>
    <xdr:pic>
      <xdr:nvPicPr>
        <xdr:cNvPr id="7" name="Picture 345" descr="orpie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56197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47625</xdr:rowOff>
    </xdr:from>
    <xdr:to>
      <xdr:col>1</xdr:col>
      <xdr:colOff>342900</xdr:colOff>
      <xdr:row>25</xdr:row>
      <xdr:rowOff>352425</xdr:rowOff>
    </xdr:to>
    <xdr:pic>
      <xdr:nvPicPr>
        <xdr:cNvPr id="8" name="Picture 346" descr="p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3425" y="52006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</xdr:row>
      <xdr:rowOff>38100</xdr:rowOff>
    </xdr:from>
    <xdr:to>
      <xdr:col>1</xdr:col>
      <xdr:colOff>333375</xdr:colOff>
      <xdr:row>24</xdr:row>
      <xdr:rowOff>333375</xdr:rowOff>
    </xdr:to>
    <xdr:pic>
      <xdr:nvPicPr>
        <xdr:cNvPr id="9" name="Picture 347" descr="pinv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3425" y="47910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47625</xdr:rowOff>
    </xdr:from>
    <xdr:to>
      <xdr:col>1</xdr:col>
      <xdr:colOff>361950</xdr:colOff>
      <xdr:row>30</xdr:row>
      <xdr:rowOff>352425</xdr:rowOff>
    </xdr:to>
    <xdr:pic>
      <xdr:nvPicPr>
        <xdr:cNvPr id="10" name="Picture 348" descr="rifco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7200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</xdr:row>
      <xdr:rowOff>66675</xdr:rowOff>
    </xdr:from>
    <xdr:to>
      <xdr:col>1</xdr:col>
      <xdr:colOff>342900</xdr:colOff>
      <xdr:row>31</xdr:row>
      <xdr:rowOff>371475</xdr:rowOff>
    </xdr:to>
    <xdr:pic>
      <xdr:nvPicPr>
        <xdr:cNvPr id="11" name="Picture 349" descr="si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3425" y="76200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34</xdr:row>
      <xdr:rowOff>66675</xdr:rowOff>
    </xdr:from>
    <xdr:to>
      <xdr:col>1</xdr:col>
      <xdr:colOff>371475</xdr:colOff>
      <xdr:row>34</xdr:row>
      <xdr:rowOff>361950</xdr:rowOff>
    </xdr:to>
    <xdr:pic>
      <xdr:nvPicPr>
        <xdr:cNvPr id="12" name="Picture 350" descr="udc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1525" y="88201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40</xdr:row>
      <xdr:rowOff>57150</xdr:rowOff>
    </xdr:from>
    <xdr:to>
      <xdr:col>1</xdr:col>
      <xdr:colOff>342900</xdr:colOff>
      <xdr:row>40</xdr:row>
      <xdr:rowOff>361950</xdr:rowOff>
    </xdr:to>
    <xdr:pic>
      <xdr:nvPicPr>
        <xdr:cNvPr id="13" name="Picture 351" descr="eco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" y="112109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57150</xdr:rowOff>
    </xdr:from>
    <xdr:to>
      <xdr:col>1</xdr:col>
      <xdr:colOff>352425</xdr:colOff>
      <xdr:row>39</xdr:row>
      <xdr:rowOff>361950</xdr:rowOff>
    </xdr:to>
    <xdr:pic>
      <xdr:nvPicPr>
        <xdr:cNvPr id="14" name="Picture 352" descr="ftric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2950" y="10810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35</xdr:row>
      <xdr:rowOff>66675</xdr:rowOff>
    </xdr:from>
    <xdr:to>
      <xdr:col>1</xdr:col>
      <xdr:colOff>352425</xdr:colOff>
      <xdr:row>35</xdr:row>
      <xdr:rowOff>361950</xdr:rowOff>
    </xdr:to>
    <xdr:pic>
      <xdr:nvPicPr>
        <xdr:cNvPr id="15" name="Picture 353" descr="ladestr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71525" y="922020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38</xdr:row>
      <xdr:rowOff>57150</xdr:rowOff>
    </xdr:from>
    <xdr:to>
      <xdr:col>1</xdr:col>
      <xdr:colOff>342900</xdr:colOff>
      <xdr:row>38</xdr:row>
      <xdr:rowOff>342900</xdr:rowOff>
    </xdr:to>
    <xdr:pic>
      <xdr:nvPicPr>
        <xdr:cNvPr id="16" name="Picture 354" descr="lnord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10410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38100</xdr:rowOff>
    </xdr:from>
    <xdr:to>
      <xdr:col>1</xdr:col>
      <xdr:colOff>352425</xdr:colOff>
      <xdr:row>36</xdr:row>
      <xdr:rowOff>342900</xdr:rowOff>
    </xdr:to>
    <xdr:pic>
      <xdr:nvPicPr>
        <xdr:cNvPr id="17" name="Picture 355" descr="pd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2950" y="95916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76200</xdr:rowOff>
    </xdr:from>
    <xdr:to>
      <xdr:col>1</xdr:col>
      <xdr:colOff>352425</xdr:colOff>
      <xdr:row>37</xdr:row>
      <xdr:rowOff>381000</xdr:rowOff>
    </xdr:to>
    <xdr:pic>
      <xdr:nvPicPr>
        <xdr:cNvPr id="18" name="Picture 356" descr="pen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2950" y="100298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affluenze\aff2011l_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fl. Prov. 2011 - Lunedì"/>
      <sheetName val="Riepiloghi"/>
      <sheetName val="Riep.collegi"/>
    </sheetNames>
    <sheetDataSet>
      <sheetData sheetId="0">
        <row r="7">
          <cell r="I7" t="str">
            <v>Votanti</v>
          </cell>
          <cell r="K7" t="str">
            <v>Votanti</v>
          </cell>
          <cell r="M7" t="str">
            <v>Votanti</v>
          </cell>
        </row>
        <row r="8">
          <cell r="I8" t="str">
            <v>Maschi</v>
          </cell>
          <cell r="K8" t="str">
            <v>Femmine</v>
          </cell>
          <cell r="M8" t="str">
            <v>Totali</v>
          </cell>
        </row>
        <row r="9">
          <cell r="I9">
            <v>219</v>
          </cell>
          <cell r="K9">
            <v>272</v>
          </cell>
          <cell r="M9">
            <v>491</v>
          </cell>
        </row>
        <row r="10">
          <cell r="I10">
            <v>173</v>
          </cell>
          <cell r="K10">
            <v>229</v>
          </cell>
          <cell r="M10">
            <v>402</v>
          </cell>
        </row>
        <row r="11">
          <cell r="I11">
            <v>160</v>
          </cell>
          <cell r="K11">
            <v>159</v>
          </cell>
          <cell r="M11">
            <v>319</v>
          </cell>
        </row>
        <row r="12">
          <cell r="I12">
            <v>213</v>
          </cell>
          <cell r="K12">
            <v>247</v>
          </cell>
          <cell r="M12">
            <v>460</v>
          </cell>
        </row>
        <row r="13">
          <cell r="I13">
            <v>189</v>
          </cell>
          <cell r="K13">
            <v>207</v>
          </cell>
          <cell r="M13">
            <v>396</v>
          </cell>
        </row>
        <row r="14">
          <cell r="I14">
            <v>233</v>
          </cell>
          <cell r="K14">
            <v>234</v>
          </cell>
          <cell r="M14">
            <v>467</v>
          </cell>
        </row>
        <row r="15">
          <cell r="I15">
            <v>204</v>
          </cell>
          <cell r="K15">
            <v>242</v>
          </cell>
          <cell r="M15">
            <v>446</v>
          </cell>
        </row>
        <row r="16">
          <cell r="I16">
            <v>211</v>
          </cell>
          <cell r="K16">
            <v>240</v>
          </cell>
          <cell r="M16">
            <v>451</v>
          </cell>
        </row>
        <row r="17">
          <cell r="I17">
            <v>264</v>
          </cell>
          <cell r="K17">
            <v>272</v>
          </cell>
          <cell r="M17">
            <v>536</v>
          </cell>
        </row>
        <row r="18">
          <cell r="I18">
            <v>243</v>
          </cell>
          <cell r="K18">
            <v>279</v>
          </cell>
          <cell r="M18">
            <v>522</v>
          </cell>
        </row>
        <row r="19">
          <cell r="I19">
            <v>218</v>
          </cell>
          <cell r="K19">
            <v>262</v>
          </cell>
          <cell r="M19">
            <v>480</v>
          </cell>
        </row>
        <row r="20">
          <cell r="I20">
            <v>229</v>
          </cell>
          <cell r="K20">
            <v>251</v>
          </cell>
          <cell r="M20">
            <v>480</v>
          </cell>
        </row>
        <row r="21">
          <cell r="I21">
            <v>180</v>
          </cell>
          <cell r="K21">
            <v>245</v>
          </cell>
          <cell r="M21">
            <v>425</v>
          </cell>
        </row>
        <row r="22">
          <cell r="I22">
            <v>232</v>
          </cell>
          <cell r="K22">
            <v>289</v>
          </cell>
          <cell r="M22">
            <v>521</v>
          </cell>
        </row>
        <row r="23">
          <cell r="I23">
            <v>193</v>
          </cell>
          <cell r="K23">
            <v>227</v>
          </cell>
          <cell r="M23">
            <v>420</v>
          </cell>
        </row>
        <row r="24">
          <cell r="I24">
            <v>221</v>
          </cell>
          <cell r="K24">
            <v>263</v>
          </cell>
          <cell r="M24">
            <v>484</v>
          </cell>
        </row>
        <row r="25">
          <cell r="I25">
            <v>207</v>
          </cell>
          <cell r="K25">
            <v>256</v>
          </cell>
          <cell r="M25">
            <v>463</v>
          </cell>
        </row>
        <row r="26">
          <cell r="I26">
            <v>203</v>
          </cell>
          <cell r="K26">
            <v>238</v>
          </cell>
          <cell r="M26">
            <v>441</v>
          </cell>
        </row>
        <row r="27">
          <cell r="I27">
            <v>226</v>
          </cell>
          <cell r="K27">
            <v>242</v>
          </cell>
          <cell r="M27">
            <v>468</v>
          </cell>
        </row>
        <row r="28">
          <cell r="I28">
            <v>242</v>
          </cell>
          <cell r="K28">
            <v>271</v>
          </cell>
          <cell r="M28">
            <v>513</v>
          </cell>
        </row>
        <row r="29">
          <cell r="I29">
            <v>249</v>
          </cell>
          <cell r="K29">
            <v>255</v>
          </cell>
          <cell r="M29">
            <v>504</v>
          </cell>
        </row>
        <row r="30">
          <cell r="I30">
            <v>215</v>
          </cell>
          <cell r="K30">
            <v>211</v>
          </cell>
          <cell r="M30">
            <v>426</v>
          </cell>
        </row>
        <row r="31">
          <cell r="I31">
            <v>211</v>
          </cell>
          <cell r="K31">
            <v>237</v>
          </cell>
          <cell r="M31">
            <v>448</v>
          </cell>
        </row>
        <row r="32">
          <cell r="I32">
            <v>276</v>
          </cell>
          <cell r="K32">
            <v>319</v>
          </cell>
          <cell r="M32">
            <v>595</v>
          </cell>
        </row>
        <row r="33">
          <cell r="I33">
            <v>240</v>
          </cell>
          <cell r="K33">
            <v>266</v>
          </cell>
          <cell r="M33">
            <v>506</v>
          </cell>
        </row>
        <row r="34">
          <cell r="I34">
            <v>247</v>
          </cell>
          <cell r="K34">
            <v>256</v>
          </cell>
          <cell r="M34">
            <v>503</v>
          </cell>
        </row>
        <row r="35">
          <cell r="I35">
            <v>230</v>
          </cell>
          <cell r="K35">
            <v>218</v>
          </cell>
          <cell r="M35">
            <v>448</v>
          </cell>
        </row>
        <row r="36">
          <cell r="I36">
            <v>158</v>
          </cell>
          <cell r="K36">
            <v>166</v>
          </cell>
          <cell r="M36">
            <v>324</v>
          </cell>
        </row>
        <row r="37">
          <cell r="I37">
            <v>175</v>
          </cell>
          <cell r="K37">
            <v>206</v>
          </cell>
          <cell r="M37">
            <v>381</v>
          </cell>
        </row>
        <row r="38">
          <cell r="I38">
            <v>209</v>
          </cell>
          <cell r="K38">
            <v>217</v>
          </cell>
          <cell r="M38">
            <v>426</v>
          </cell>
        </row>
        <row r="39">
          <cell r="I39">
            <v>232</v>
          </cell>
          <cell r="K39">
            <v>200</v>
          </cell>
          <cell r="M39">
            <v>432</v>
          </cell>
        </row>
        <row r="40">
          <cell r="I40">
            <v>174</v>
          </cell>
          <cell r="K40">
            <v>183</v>
          </cell>
          <cell r="M40">
            <v>357</v>
          </cell>
        </row>
        <row r="41">
          <cell r="I41">
            <v>217</v>
          </cell>
          <cell r="K41">
            <v>248</v>
          </cell>
          <cell r="M41">
            <v>465</v>
          </cell>
        </row>
        <row r="42">
          <cell r="I42">
            <v>213</v>
          </cell>
          <cell r="K42">
            <v>246</v>
          </cell>
          <cell r="M42">
            <v>459</v>
          </cell>
        </row>
        <row r="43">
          <cell r="I43">
            <v>42</v>
          </cell>
          <cell r="K43">
            <v>31</v>
          </cell>
          <cell r="M43">
            <v>73</v>
          </cell>
        </row>
        <row r="44">
          <cell r="I44">
            <v>322</v>
          </cell>
          <cell r="K44">
            <v>363</v>
          </cell>
          <cell r="M44">
            <v>685</v>
          </cell>
        </row>
        <row r="45">
          <cell r="I45">
            <v>271</v>
          </cell>
          <cell r="K45">
            <v>281</v>
          </cell>
          <cell r="M45">
            <v>552</v>
          </cell>
        </row>
        <row r="46">
          <cell r="I46">
            <v>216</v>
          </cell>
          <cell r="K46">
            <v>237</v>
          </cell>
          <cell r="M46">
            <v>453</v>
          </cell>
        </row>
        <row r="47">
          <cell r="I47">
            <v>182</v>
          </cell>
          <cell r="K47">
            <v>184</v>
          </cell>
          <cell r="M47">
            <v>366</v>
          </cell>
        </row>
        <row r="48">
          <cell r="I48">
            <v>245</v>
          </cell>
          <cell r="K48">
            <v>231</v>
          </cell>
          <cell r="M48">
            <v>476</v>
          </cell>
        </row>
        <row r="49">
          <cell r="I49">
            <v>223</v>
          </cell>
          <cell r="K49">
            <v>213</v>
          </cell>
          <cell r="M49">
            <v>436</v>
          </cell>
        </row>
        <row r="50">
          <cell r="I50">
            <v>196</v>
          </cell>
          <cell r="K50">
            <v>210</v>
          </cell>
          <cell r="M50">
            <v>406</v>
          </cell>
        </row>
        <row r="51">
          <cell r="I51">
            <v>166</v>
          </cell>
          <cell r="K51">
            <v>184</v>
          </cell>
          <cell r="M51">
            <v>350</v>
          </cell>
        </row>
        <row r="52">
          <cell r="I52">
            <v>177</v>
          </cell>
          <cell r="K52">
            <v>235</v>
          </cell>
          <cell r="M52">
            <v>412</v>
          </cell>
        </row>
        <row r="53">
          <cell r="I53">
            <v>246</v>
          </cell>
          <cell r="K53">
            <v>279</v>
          </cell>
          <cell r="M53">
            <v>525</v>
          </cell>
        </row>
        <row r="54">
          <cell r="I54">
            <v>220</v>
          </cell>
          <cell r="K54">
            <v>256</v>
          </cell>
          <cell r="M54">
            <v>476</v>
          </cell>
        </row>
        <row r="55">
          <cell r="I55">
            <v>330</v>
          </cell>
          <cell r="K55">
            <v>341</v>
          </cell>
          <cell r="M55">
            <v>671</v>
          </cell>
        </row>
        <row r="56">
          <cell r="I56">
            <v>198</v>
          </cell>
          <cell r="K56">
            <v>230</v>
          </cell>
          <cell r="M56">
            <v>428</v>
          </cell>
        </row>
        <row r="57">
          <cell r="I57">
            <v>280</v>
          </cell>
          <cell r="K57">
            <v>317</v>
          </cell>
          <cell r="M57">
            <v>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Z62"/>
  <sheetViews>
    <sheetView zoomScale="75" zoomScaleNormal="75" zoomScalePageLayoutView="0" workbookViewId="0" topLeftCell="A18">
      <selection activeCell="D63" sqref="D63"/>
    </sheetView>
  </sheetViews>
  <sheetFormatPr defaultColWidth="9.140625" defaultRowHeight="12.75"/>
  <cols>
    <col min="1" max="1" width="62.140625" style="0" customWidth="1"/>
    <col min="2" max="2" width="10.7109375" style="71" customWidth="1"/>
    <col min="3" max="3" width="9.7109375" style="70" customWidth="1"/>
    <col min="4" max="10" width="6.57421875" style="71" customWidth="1"/>
    <col min="12" max="12" width="12.8515625" style="0" customWidth="1"/>
    <col min="14" max="14" width="10.140625" style="0" customWidth="1"/>
    <col min="15" max="15" width="11.28125" style="0" customWidth="1"/>
    <col min="19" max="19" width="12.8515625" style="0" customWidth="1"/>
    <col min="20" max="20" width="10.57421875" style="0" bestFit="1" customWidth="1"/>
    <col min="26" max="26" width="11.28125" style="0" customWidth="1"/>
  </cols>
  <sheetData>
    <row r="1" spans="1:13" s="6" customFormat="1" ht="15.75">
      <c r="A1" s="196" t="s">
        <v>17</v>
      </c>
      <c r="B1" s="196"/>
      <c r="C1" s="196"/>
      <c r="D1" s="65"/>
      <c r="E1" s="65"/>
      <c r="F1" s="65"/>
      <c r="G1" s="65"/>
      <c r="H1" s="65"/>
      <c r="I1" s="65"/>
      <c r="J1" s="65"/>
      <c r="K1" s="46"/>
      <c r="L1" s="46"/>
      <c r="M1" s="46"/>
    </row>
    <row r="2" spans="1:13" s="6" customFormat="1" ht="15.75">
      <c r="A2" s="196" t="s">
        <v>18</v>
      </c>
      <c r="B2" s="196"/>
      <c r="C2" s="196"/>
      <c r="D2" s="65"/>
      <c r="E2" s="65"/>
      <c r="F2" s="196"/>
      <c r="G2" s="196"/>
      <c r="H2" s="196"/>
      <c r="I2" s="196"/>
      <c r="J2" s="65"/>
      <c r="K2" s="46"/>
      <c r="L2" s="46"/>
      <c r="M2" s="46"/>
    </row>
    <row r="3" spans="1:13" s="6" customFormat="1" ht="15.75">
      <c r="A3" s="198" t="s">
        <v>174</v>
      </c>
      <c r="B3" s="198"/>
      <c r="C3" s="198"/>
      <c r="D3" s="65"/>
      <c r="E3" s="65"/>
      <c r="F3" s="65"/>
      <c r="G3" s="65"/>
      <c r="H3" s="65"/>
      <c r="I3" s="65"/>
      <c r="J3" s="65"/>
      <c r="K3" s="46"/>
      <c r="L3" s="46"/>
      <c r="M3" s="46"/>
    </row>
    <row r="4" spans="1:13" s="6" customFormat="1" ht="15.75">
      <c r="A4" s="197" t="s">
        <v>179</v>
      </c>
      <c r="B4" s="197"/>
      <c r="C4" s="197"/>
      <c r="D4" s="65"/>
      <c r="E4" s="65"/>
      <c r="F4" s="65"/>
      <c r="G4" s="65"/>
      <c r="H4" s="65"/>
      <c r="I4" s="65"/>
      <c r="J4" s="65"/>
      <c r="K4" s="46"/>
      <c r="L4" s="46"/>
      <c r="M4" s="46"/>
    </row>
    <row r="5" spans="1:13" ht="15">
      <c r="A5" s="47"/>
      <c r="B5" s="49"/>
      <c r="C5" s="50"/>
      <c r="D5" s="49" t="s">
        <v>6</v>
      </c>
      <c r="E5" s="49"/>
      <c r="F5" s="49"/>
      <c r="G5" s="49"/>
      <c r="H5" s="49"/>
      <c r="I5" s="49"/>
      <c r="J5" s="49"/>
      <c r="K5" s="47"/>
      <c r="L5" s="48"/>
      <c r="M5" s="48"/>
    </row>
    <row r="6" spans="1:20" ht="15.75">
      <c r="A6" s="47"/>
      <c r="B6" s="78"/>
      <c r="C6" s="49" t="s">
        <v>4</v>
      </c>
      <c r="D6" s="65">
        <v>24</v>
      </c>
      <c r="E6" s="65">
        <v>32</v>
      </c>
      <c r="F6" s="65">
        <v>34</v>
      </c>
      <c r="G6" s="65">
        <v>36</v>
      </c>
      <c r="H6" s="65">
        <v>37</v>
      </c>
      <c r="I6" s="65">
        <v>38</v>
      </c>
      <c r="J6" s="65">
        <v>39</v>
      </c>
      <c r="K6" s="47"/>
      <c r="L6" s="48"/>
      <c r="M6" s="48"/>
      <c r="T6" s="9"/>
    </row>
    <row r="7" spans="1:25" ht="15">
      <c r="A7" s="47"/>
      <c r="B7" s="49"/>
      <c r="C7" s="72"/>
      <c r="D7" s="49"/>
      <c r="E7" s="49"/>
      <c r="F7" s="49"/>
      <c r="G7" s="49"/>
      <c r="H7" s="49"/>
      <c r="I7" s="49"/>
      <c r="J7" s="49"/>
      <c r="K7" s="47"/>
      <c r="L7" s="48"/>
      <c r="M7" s="48"/>
      <c r="T7" s="9"/>
      <c r="Y7" t="s">
        <v>177</v>
      </c>
    </row>
    <row r="8" spans="1:25" ht="15.75">
      <c r="A8" s="45" t="s">
        <v>0</v>
      </c>
      <c r="B8" s="73" t="s">
        <v>1</v>
      </c>
      <c r="C8" s="66">
        <f>SUM(D8:J8)</f>
        <v>2725</v>
      </c>
      <c r="D8" s="73">
        <v>450</v>
      </c>
      <c r="E8" s="73">
        <v>289</v>
      </c>
      <c r="F8" s="73">
        <v>336</v>
      </c>
      <c r="G8" s="73">
        <v>567</v>
      </c>
      <c r="H8" s="73">
        <v>384</v>
      </c>
      <c r="I8" s="73">
        <v>380</v>
      </c>
      <c r="J8" s="73">
        <v>319</v>
      </c>
      <c r="K8" s="47"/>
      <c r="L8" s="48"/>
      <c r="M8" s="48"/>
      <c r="Y8" t="s">
        <v>180</v>
      </c>
    </row>
    <row r="9" spans="1:25" ht="15.75">
      <c r="A9" s="45"/>
      <c r="B9" s="73" t="s">
        <v>2</v>
      </c>
      <c r="C9" s="66">
        <f>SUM(D9:J9)</f>
        <v>3051</v>
      </c>
      <c r="D9" s="73">
        <v>507</v>
      </c>
      <c r="E9" s="73">
        <v>344</v>
      </c>
      <c r="F9" s="73">
        <v>408</v>
      </c>
      <c r="G9" s="73">
        <v>556</v>
      </c>
      <c r="H9" s="73">
        <v>461</v>
      </c>
      <c r="I9" s="73">
        <v>439</v>
      </c>
      <c r="J9" s="73">
        <v>336</v>
      </c>
      <c r="K9" s="47"/>
      <c r="L9" s="48"/>
      <c r="M9" s="48"/>
      <c r="Y9" t="s">
        <v>178</v>
      </c>
    </row>
    <row r="10" spans="1:25" ht="15.75">
      <c r="A10" s="45"/>
      <c r="B10" s="73" t="s">
        <v>4</v>
      </c>
      <c r="C10" s="66">
        <f>SUM(D10:J10)</f>
        <v>5776</v>
      </c>
      <c r="D10" s="73">
        <f>SUM(D8:D9)</f>
        <v>957</v>
      </c>
      <c r="E10" s="73">
        <f aca="true" t="shared" si="0" ref="E10:J10">SUM(E8:E9)</f>
        <v>633</v>
      </c>
      <c r="F10" s="73">
        <f t="shared" si="0"/>
        <v>744</v>
      </c>
      <c r="G10" s="73">
        <f t="shared" si="0"/>
        <v>1123</v>
      </c>
      <c r="H10" s="73">
        <f t="shared" si="0"/>
        <v>845</v>
      </c>
      <c r="I10" s="73">
        <f t="shared" si="0"/>
        <v>819</v>
      </c>
      <c r="J10" s="73">
        <f t="shared" si="0"/>
        <v>655</v>
      </c>
      <c r="K10" s="47"/>
      <c r="L10" s="48"/>
      <c r="M10" s="48"/>
      <c r="Y10">
        <v>7</v>
      </c>
    </row>
    <row r="11" spans="1:11" ht="15.75">
      <c r="A11" s="45" t="s">
        <v>3</v>
      </c>
      <c r="B11" s="73" t="s">
        <v>1</v>
      </c>
      <c r="C11" s="66">
        <f>SUM(D11:J11)</f>
        <v>1654</v>
      </c>
      <c r="D11" s="74">
        <v>276</v>
      </c>
      <c r="E11" s="74">
        <v>174</v>
      </c>
      <c r="F11" s="74">
        <v>213</v>
      </c>
      <c r="G11" s="74">
        <v>322</v>
      </c>
      <c r="H11" s="74">
        <v>271</v>
      </c>
      <c r="I11" s="74">
        <v>216</v>
      </c>
      <c r="J11" s="74">
        <v>182</v>
      </c>
      <c r="K11" s="8"/>
    </row>
    <row r="12" spans="1:11" ht="15.75">
      <c r="A12" s="45"/>
      <c r="B12" s="73" t="s">
        <v>2</v>
      </c>
      <c r="C12" s="66">
        <f>SUM(D12:J12)</f>
        <v>1813</v>
      </c>
      <c r="D12" s="74">
        <v>319</v>
      </c>
      <c r="E12" s="74">
        <v>183</v>
      </c>
      <c r="F12" s="74">
        <v>246</v>
      </c>
      <c r="G12" s="74">
        <v>363</v>
      </c>
      <c r="H12" s="74">
        <v>281</v>
      </c>
      <c r="I12" s="74">
        <v>237</v>
      </c>
      <c r="J12" s="74">
        <v>184</v>
      </c>
      <c r="K12" s="8"/>
    </row>
    <row r="13" spans="1:11" ht="15.75">
      <c r="A13" s="45"/>
      <c r="B13" s="73" t="s">
        <v>4</v>
      </c>
      <c r="C13" s="66">
        <f>SUM(C11:C12)</f>
        <v>3467</v>
      </c>
      <c r="D13" s="7">
        <f aca="true" t="shared" si="1" ref="D13:J13">SUM(D11:D12)</f>
        <v>595</v>
      </c>
      <c r="E13" s="7">
        <f t="shared" si="1"/>
        <v>357</v>
      </c>
      <c r="F13" s="7">
        <f t="shared" si="1"/>
        <v>459</v>
      </c>
      <c r="G13" s="7">
        <f t="shared" si="1"/>
        <v>685</v>
      </c>
      <c r="H13" s="7">
        <f t="shared" si="1"/>
        <v>552</v>
      </c>
      <c r="I13" s="7">
        <f t="shared" si="1"/>
        <v>453</v>
      </c>
      <c r="J13" s="7">
        <f t="shared" si="1"/>
        <v>366</v>
      </c>
      <c r="K13" s="8"/>
    </row>
    <row r="14" spans="1:26" ht="15.75">
      <c r="A14" s="45" t="s">
        <v>14</v>
      </c>
      <c r="B14" s="73"/>
      <c r="C14" s="66">
        <f>SUM(D14:J14)</f>
        <v>55</v>
      </c>
      <c r="D14" s="74">
        <v>10</v>
      </c>
      <c r="E14" s="74">
        <v>5</v>
      </c>
      <c r="F14" s="74">
        <v>6</v>
      </c>
      <c r="G14" s="74">
        <v>15</v>
      </c>
      <c r="H14" s="74">
        <v>3</v>
      </c>
      <c r="I14" s="74">
        <v>7</v>
      </c>
      <c r="J14" s="74">
        <v>9</v>
      </c>
      <c r="K14" s="8"/>
      <c r="Y14" s="41" t="s">
        <v>31</v>
      </c>
      <c r="Z14" s="36">
        <f>SUM(C14/C13)</f>
        <v>0.015863859244303433</v>
      </c>
    </row>
    <row r="15" spans="1:26" ht="15.75">
      <c r="A15" s="45" t="s">
        <v>35</v>
      </c>
      <c r="B15" s="73"/>
      <c r="C15" s="66">
        <f>SUM(D15:J15)</f>
        <v>156</v>
      </c>
      <c r="D15" s="74">
        <v>30</v>
      </c>
      <c r="E15" s="74">
        <v>13</v>
      </c>
      <c r="F15" s="74">
        <v>19</v>
      </c>
      <c r="G15" s="74">
        <v>45</v>
      </c>
      <c r="H15" s="74">
        <v>17</v>
      </c>
      <c r="I15" s="74">
        <v>18</v>
      </c>
      <c r="J15" s="74">
        <v>14</v>
      </c>
      <c r="K15" s="8"/>
      <c r="Y15" s="41" t="s">
        <v>32</v>
      </c>
      <c r="Z15" s="36">
        <f>SUM(C15/C13)</f>
        <v>0.044995673492933375</v>
      </c>
    </row>
    <row r="16" spans="1:26" ht="15.75">
      <c r="A16" s="47" t="s">
        <v>30</v>
      </c>
      <c r="B16" s="73"/>
      <c r="C16" s="75">
        <f>SUM(D16:J16)</f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8"/>
      <c r="Y16" s="41" t="s">
        <v>33</v>
      </c>
      <c r="Z16" s="36">
        <f>SUM(C16/C13)</f>
        <v>0</v>
      </c>
    </row>
    <row r="17" spans="1:11" ht="15.75">
      <c r="A17" s="45" t="s">
        <v>15</v>
      </c>
      <c r="B17" s="73"/>
      <c r="C17" s="66">
        <f>SUM(C14:C16)</f>
        <v>211</v>
      </c>
      <c r="D17" s="73">
        <f aca="true" t="shared" si="2" ref="D17:J17">SUM(D14:D16)</f>
        <v>40</v>
      </c>
      <c r="E17" s="73">
        <f t="shared" si="2"/>
        <v>18</v>
      </c>
      <c r="F17" s="73">
        <f t="shared" si="2"/>
        <v>25</v>
      </c>
      <c r="G17" s="73">
        <f t="shared" si="2"/>
        <v>60</v>
      </c>
      <c r="H17" s="73">
        <f t="shared" si="2"/>
        <v>20</v>
      </c>
      <c r="I17" s="73">
        <f t="shared" si="2"/>
        <v>25</v>
      </c>
      <c r="J17" s="73">
        <f t="shared" si="2"/>
        <v>23</v>
      </c>
      <c r="K17" s="8"/>
    </row>
    <row r="18" spans="1:11" ht="15.75">
      <c r="A18" s="45"/>
      <c r="B18" s="73"/>
      <c r="C18" s="66"/>
      <c r="D18" s="7"/>
      <c r="E18" s="7"/>
      <c r="F18" s="7"/>
      <c r="G18" s="7"/>
      <c r="H18" s="7"/>
      <c r="I18" s="7"/>
      <c r="J18" s="7"/>
      <c r="K18" s="8"/>
    </row>
    <row r="19" spans="1:11" ht="15.75">
      <c r="A19" s="46" t="s">
        <v>28</v>
      </c>
      <c r="B19" s="49"/>
      <c r="C19" s="67"/>
      <c r="D19" s="68"/>
      <c r="E19" s="68"/>
      <c r="F19" s="68"/>
      <c r="G19" s="68"/>
      <c r="H19" s="68"/>
      <c r="I19" s="68"/>
      <c r="J19" s="68"/>
      <c r="K19" s="8"/>
    </row>
    <row r="20" spans="1:26" ht="15.75">
      <c r="A20" s="51" t="s">
        <v>47</v>
      </c>
      <c r="B20" s="78"/>
      <c r="C20" s="65">
        <f aca="true" t="shared" si="3" ref="C20:C26">SUM(D20:J20)</f>
        <v>1140</v>
      </c>
      <c r="D20" s="76">
        <v>168</v>
      </c>
      <c r="E20" s="76">
        <v>140</v>
      </c>
      <c r="F20" s="76">
        <v>151</v>
      </c>
      <c r="G20" s="76">
        <v>176</v>
      </c>
      <c r="H20" s="76">
        <v>196</v>
      </c>
      <c r="I20" s="76">
        <v>160</v>
      </c>
      <c r="J20" s="76">
        <v>149</v>
      </c>
      <c r="K20" s="8"/>
      <c r="Y20" s="37" t="s">
        <v>40</v>
      </c>
      <c r="Z20" s="38">
        <f>SUM(C20/C28)</f>
        <v>0.3501228501228501</v>
      </c>
    </row>
    <row r="21" spans="1:26" ht="15.75">
      <c r="A21" s="51" t="s">
        <v>55</v>
      </c>
      <c r="B21" s="78"/>
      <c r="C21" s="65">
        <f t="shared" si="3"/>
        <v>133</v>
      </c>
      <c r="D21" s="76">
        <v>30</v>
      </c>
      <c r="E21" s="76">
        <v>16</v>
      </c>
      <c r="F21" s="76">
        <v>12</v>
      </c>
      <c r="G21" s="76">
        <v>23</v>
      </c>
      <c r="H21" s="76">
        <v>22</v>
      </c>
      <c r="I21" s="76">
        <v>15</v>
      </c>
      <c r="J21" s="76">
        <v>15</v>
      </c>
      <c r="K21" s="8"/>
      <c r="Y21" s="39" t="s">
        <v>41</v>
      </c>
      <c r="Z21" s="40">
        <f aca="true" t="shared" si="4" ref="Z21:Z26">SUM(C21/C$28)</f>
        <v>0.040847665847665846</v>
      </c>
    </row>
    <row r="22" spans="1:26" ht="15.75">
      <c r="A22" s="51" t="s">
        <v>48</v>
      </c>
      <c r="B22" s="78"/>
      <c r="C22" s="65">
        <f t="shared" si="3"/>
        <v>427</v>
      </c>
      <c r="D22" s="76">
        <v>100</v>
      </c>
      <c r="E22" s="76">
        <v>47</v>
      </c>
      <c r="F22" s="76">
        <v>50</v>
      </c>
      <c r="G22" s="76">
        <v>96</v>
      </c>
      <c r="H22" s="76">
        <v>52</v>
      </c>
      <c r="I22" s="76">
        <v>40</v>
      </c>
      <c r="J22" s="76">
        <v>42</v>
      </c>
      <c r="K22" s="8"/>
      <c r="Y22" s="39" t="s">
        <v>42</v>
      </c>
      <c r="Z22" s="40">
        <f t="shared" si="4"/>
        <v>0.13114250614250614</v>
      </c>
    </row>
    <row r="23" spans="1:26" ht="15.75">
      <c r="A23" s="51" t="s">
        <v>49</v>
      </c>
      <c r="B23" s="78"/>
      <c r="C23" s="65">
        <f t="shared" si="3"/>
        <v>29</v>
      </c>
      <c r="D23" s="76">
        <v>8</v>
      </c>
      <c r="E23" s="76">
        <v>2</v>
      </c>
      <c r="F23" s="76">
        <v>6</v>
      </c>
      <c r="G23" s="76">
        <v>3</v>
      </c>
      <c r="H23" s="76">
        <v>2</v>
      </c>
      <c r="I23" s="76">
        <v>5</v>
      </c>
      <c r="J23" s="76">
        <v>3</v>
      </c>
      <c r="K23" s="8"/>
      <c r="Y23" s="39" t="s">
        <v>43</v>
      </c>
      <c r="Z23" s="40">
        <f t="shared" si="4"/>
        <v>0.008906633906633907</v>
      </c>
    </row>
    <row r="24" spans="1:26" ht="15.75">
      <c r="A24" s="51" t="s">
        <v>50</v>
      </c>
      <c r="B24" s="78"/>
      <c r="C24" s="65">
        <f t="shared" si="3"/>
        <v>86</v>
      </c>
      <c r="D24" s="76">
        <v>17</v>
      </c>
      <c r="E24" s="76">
        <v>11</v>
      </c>
      <c r="F24" s="76">
        <v>11</v>
      </c>
      <c r="G24" s="76">
        <v>13</v>
      </c>
      <c r="H24" s="76">
        <v>19</v>
      </c>
      <c r="I24" s="76">
        <v>7</v>
      </c>
      <c r="J24" s="76">
        <v>8</v>
      </c>
      <c r="K24" s="8"/>
      <c r="Y24" s="39" t="s">
        <v>44</v>
      </c>
      <c r="Z24" s="40">
        <f t="shared" si="4"/>
        <v>0.026412776412776413</v>
      </c>
    </row>
    <row r="25" spans="1:26" ht="15.75">
      <c r="A25" s="51" t="s">
        <v>51</v>
      </c>
      <c r="B25" s="78"/>
      <c r="C25" s="65">
        <f t="shared" si="3"/>
        <v>1405</v>
      </c>
      <c r="D25" s="76">
        <v>226</v>
      </c>
      <c r="E25" s="76">
        <v>120</v>
      </c>
      <c r="F25" s="76">
        <v>200</v>
      </c>
      <c r="G25" s="76">
        <v>303</v>
      </c>
      <c r="H25" s="76">
        <v>238</v>
      </c>
      <c r="I25" s="76">
        <v>196</v>
      </c>
      <c r="J25" s="76">
        <v>122</v>
      </c>
      <c r="K25" s="8"/>
      <c r="Y25" s="39" t="s">
        <v>45</v>
      </c>
      <c r="Z25" s="40">
        <f t="shared" si="4"/>
        <v>0.43151105651105653</v>
      </c>
    </row>
    <row r="26" spans="1:26" ht="15.75">
      <c r="A26" s="51" t="s">
        <v>52</v>
      </c>
      <c r="B26" s="78"/>
      <c r="C26" s="65">
        <f t="shared" si="3"/>
        <v>36</v>
      </c>
      <c r="D26" s="76">
        <v>6</v>
      </c>
      <c r="E26" s="76">
        <v>3</v>
      </c>
      <c r="F26" s="76">
        <v>4</v>
      </c>
      <c r="G26" s="76">
        <v>11</v>
      </c>
      <c r="H26" s="76">
        <v>3</v>
      </c>
      <c r="I26" s="76">
        <v>5</v>
      </c>
      <c r="J26" s="76">
        <v>4</v>
      </c>
      <c r="K26" s="8"/>
      <c r="Y26" s="39" t="s">
        <v>46</v>
      </c>
      <c r="Z26" s="40">
        <f t="shared" si="4"/>
        <v>0.011056511056511056</v>
      </c>
    </row>
    <row r="27" spans="1:26" s="48" customFormat="1" ht="15">
      <c r="A27" s="47"/>
      <c r="B27" s="78"/>
      <c r="C27" s="50"/>
      <c r="D27" s="49"/>
      <c r="E27" s="49"/>
      <c r="F27" s="49"/>
      <c r="G27" s="49"/>
      <c r="H27" s="49"/>
      <c r="I27" s="49"/>
      <c r="J27" s="49"/>
      <c r="K27" s="47"/>
      <c r="Y27" s="135"/>
      <c r="Z27" s="136"/>
    </row>
    <row r="28" spans="1:26" s="48" customFormat="1" ht="15.75">
      <c r="A28" s="47" t="s">
        <v>54</v>
      </c>
      <c r="B28" s="49"/>
      <c r="C28" s="65">
        <f>SUM(C20:C26)</f>
        <v>3256</v>
      </c>
      <c r="D28" s="49">
        <f aca="true" t="shared" si="5" ref="D28:J28">SUM(D20:D26)</f>
        <v>555</v>
      </c>
      <c r="E28" s="49">
        <f t="shared" si="5"/>
        <v>339</v>
      </c>
      <c r="F28" s="49">
        <f t="shared" si="5"/>
        <v>434</v>
      </c>
      <c r="G28" s="49">
        <f t="shared" si="5"/>
        <v>625</v>
      </c>
      <c r="H28" s="49">
        <f t="shared" si="5"/>
        <v>532</v>
      </c>
      <c r="I28" s="49">
        <f t="shared" si="5"/>
        <v>428</v>
      </c>
      <c r="J28" s="49">
        <f t="shared" si="5"/>
        <v>343</v>
      </c>
      <c r="K28" s="47"/>
      <c r="Y28" s="137" t="s">
        <v>34</v>
      </c>
      <c r="Z28" s="138">
        <f>SUM(Z20:Z26)</f>
        <v>1</v>
      </c>
    </row>
    <row r="29" spans="1:26" s="139" customFormat="1" ht="15">
      <c r="A29" s="45"/>
      <c r="B29" s="73" t="s">
        <v>11</v>
      </c>
      <c r="C29" s="73">
        <f>COUNTIF(D29:J29,"OK")</f>
        <v>7</v>
      </c>
      <c r="D29" s="73" t="str">
        <f>IF(D28&lt;&gt;0,"OK","NO")</f>
        <v>OK</v>
      </c>
      <c r="E29" s="73" t="str">
        <f aca="true" t="shared" si="6" ref="E29:J29">IF(E28&lt;&gt;0,"OK","NO")</f>
        <v>OK</v>
      </c>
      <c r="F29" s="73" t="str">
        <f t="shared" si="6"/>
        <v>OK</v>
      </c>
      <c r="G29" s="73" t="str">
        <f t="shared" si="6"/>
        <v>OK</v>
      </c>
      <c r="H29" s="73" t="str">
        <f t="shared" si="6"/>
        <v>OK</v>
      </c>
      <c r="I29" s="73" t="str">
        <f t="shared" si="6"/>
        <v>OK</v>
      </c>
      <c r="J29" s="73" t="str">
        <f t="shared" si="6"/>
        <v>OK</v>
      </c>
      <c r="K29" s="45"/>
      <c r="Y29" s="48"/>
      <c r="Z29" s="48"/>
    </row>
    <row r="30" spans="1:11" s="48" customFormat="1" ht="15">
      <c r="A30" s="47"/>
      <c r="B30" s="49"/>
      <c r="C30" s="50"/>
      <c r="D30" s="49"/>
      <c r="E30" s="49"/>
      <c r="F30" s="49"/>
      <c r="G30" s="49"/>
      <c r="H30" s="49"/>
      <c r="I30" s="49"/>
      <c r="J30" s="49"/>
      <c r="K30" s="47"/>
    </row>
    <row r="31" spans="1:11" s="48" customFormat="1" ht="15.75">
      <c r="A31" s="46" t="s">
        <v>13</v>
      </c>
      <c r="B31" s="49"/>
      <c r="C31" s="50"/>
      <c r="D31" s="49"/>
      <c r="E31" s="49"/>
      <c r="F31" s="49"/>
      <c r="G31" s="49"/>
      <c r="H31" s="49"/>
      <c r="I31" s="49"/>
      <c r="J31" s="49"/>
      <c r="K31" s="47"/>
    </row>
    <row r="32" spans="1:11" ht="15.75">
      <c r="A32" s="51" t="s">
        <v>47</v>
      </c>
      <c r="B32" s="78"/>
      <c r="C32" s="65">
        <f aca="true" t="shared" si="7" ref="C32:C38">SUM(D32:J32)</f>
        <v>270</v>
      </c>
      <c r="D32" s="76">
        <v>48</v>
      </c>
      <c r="E32" s="76">
        <v>34</v>
      </c>
      <c r="F32" s="76">
        <v>38</v>
      </c>
      <c r="G32" s="76">
        <v>46</v>
      </c>
      <c r="H32" s="76">
        <v>39</v>
      </c>
      <c r="I32" s="76">
        <v>39</v>
      </c>
      <c r="J32" s="76">
        <v>26</v>
      </c>
      <c r="K32" s="8"/>
    </row>
    <row r="33" spans="1:11" ht="15.75">
      <c r="A33" s="51" t="s">
        <v>55</v>
      </c>
      <c r="B33" s="78"/>
      <c r="C33" s="65">
        <f t="shared" si="7"/>
        <v>44</v>
      </c>
      <c r="D33" s="76">
        <v>10</v>
      </c>
      <c r="E33" s="76">
        <v>4</v>
      </c>
      <c r="F33" s="76">
        <v>4</v>
      </c>
      <c r="G33" s="76">
        <v>8</v>
      </c>
      <c r="H33" s="76">
        <v>11</v>
      </c>
      <c r="I33" s="76">
        <v>4</v>
      </c>
      <c r="J33" s="76">
        <v>3</v>
      </c>
      <c r="K33" s="8"/>
    </row>
    <row r="34" spans="1:11" ht="15.75">
      <c r="A34" s="51" t="s">
        <v>48</v>
      </c>
      <c r="B34" s="78"/>
      <c r="C34" s="65">
        <f t="shared" si="7"/>
        <v>95</v>
      </c>
      <c r="D34" s="76">
        <v>22</v>
      </c>
      <c r="E34" s="76">
        <v>10</v>
      </c>
      <c r="F34" s="76">
        <v>14</v>
      </c>
      <c r="G34" s="76">
        <v>25</v>
      </c>
      <c r="H34" s="76">
        <v>8</v>
      </c>
      <c r="I34" s="76">
        <v>12</v>
      </c>
      <c r="J34" s="76">
        <v>4</v>
      </c>
      <c r="K34" s="8"/>
    </row>
    <row r="35" spans="1:11" ht="15.75">
      <c r="A35" s="51" t="s">
        <v>49</v>
      </c>
      <c r="B35" s="78"/>
      <c r="C35" s="65">
        <f t="shared" si="7"/>
        <v>10</v>
      </c>
      <c r="D35" s="76">
        <v>4</v>
      </c>
      <c r="E35" s="76">
        <v>0</v>
      </c>
      <c r="F35" s="76">
        <v>1</v>
      </c>
      <c r="G35" s="76">
        <v>1</v>
      </c>
      <c r="H35" s="76">
        <v>1</v>
      </c>
      <c r="I35" s="76">
        <v>0</v>
      </c>
      <c r="J35" s="76">
        <v>3</v>
      </c>
      <c r="K35" s="8"/>
    </row>
    <row r="36" spans="1:11" ht="15.75">
      <c r="A36" s="51" t="s">
        <v>50</v>
      </c>
      <c r="B36" s="78"/>
      <c r="C36" s="65">
        <f t="shared" si="7"/>
        <v>26</v>
      </c>
      <c r="D36" s="76">
        <v>4</v>
      </c>
      <c r="E36" s="76">
        <v>0</v>
      </c>
      <c r="F36" s="76">
        <v>3</v>
      </c>
      <c r="G36" s="76">
        <v>3</v>
      </c>
      <c r="H36" s="76">
        <v>4</v>
      </c>
      <c r="I36" s="76">
        <v>4</v>
      </c>
      <c r="J36" s="76">
        <v>8</v>
      </c>
      <c r="K36" s="8"/>
    </row>
    <row r="37" spans="1:11" ht="15.75">
      <c r="A37" s="51" t="s">
        <v>51</v>
      </c>
      <c r="B37" s="78"/>
      <c r="C37" s="65">
        <f t="shared" si="7"/>
        <v>270</v>
      </c>
      <c r="D37" s="76">
        <v>45</v>
      </c>
      <c r="E37" s="76">
        <v>19</v>
      </c>
      <c r="F37" s="76">
        <v>38</v>
      </c>
      <c r="G37" s="76">
        <v>70</v>
      </c>
      <c r="H37" s="76">
        <v>57</v>
      </c>
      <c r="I37" s="76">
        <v>30</v>
      </c>
      <c r="J37" s="76">
        <v>11</v>
      </c>
      <c r="K37" s="8"/>
    </row>
    <row r="38" spans="1:11" ht="15.75">
      <c r="A38" s="51" t="s">
        <v>52</v>
      </c>
      <c r="B38" s="78"/>
      <c r="C38" s="65">
        <f t="shared" si="7"/>
        <v>18</v>
      </c>
      <c r="D38" s="76">
        <v>2</v>
      </c>
      <c r="E38" s="76">
        <v>1</v>
      </c>
      <c r="F38" s="76">
        <v>0</v>
      </c>
      <c r="G38" s="76">
        <v>7</v>
      </c>
      <c r="H38" s="76">
        <v>2</v>
      </c>
      <c r="I38" s="76">
        <v>2</v>
      </c>
      <c r="J38" s="76">
        <v>4</v>
      </c>
      <c r="K38" s="8"/>
    </row>
    <row r="39" spans="1:11" ht="15">
      <c r="A39" s="47"/>
      <c r="B39" s="49"/>
      <c r="C39" s="50"/>
      <c r="D39" s="49"/>
      <c r="E39" s="49"/>
      <c r="F39" s="49"/>
      <c r="G39" s="49"/>
      <c r="H39" s="49"/>
      <c r="I39" s="49"/>
      <c r="J39" s="49"/>
      <c r="K39" s="8"/>
    </row>
    <row r="40" spans="1:11" ht="15.75">
      <c r="A40" s="47" t="s">
        <v>74</v>
      </c>
      <c r="B40" s="49"/>
      <c r="C40" s="75">
        <f>SUM(C32:C38)</f>
        <v>733</v>
      </c>
      <c r="D40" s="69">
        <f aca="true" t="shared" si="8" ref="D40:J40">SUM(D32:D38)</f>
        <v>135</v>
      </c>
      <c r="E40" s="69">
        <f t="shared" si="8"/>
        <v>68</v>
      </c>
      <c r="F40" s="69">
        <f t="shared" si="8"/>
        <v>98</v>
      </c>
      <c r="G40" s="69">
        <f t="shared" si="8"/>
        <v>160</v>
      </c>
      <c r="H40" s="69">
        <f t="shared" si="8"/>
        <v>122</v>
      </c>
      <c r="I40" s="69">
        <f t="shared" si="8"/>
        <v>91</v>
      </c>
      <c r="J40" s="69">
        <f t="shared" si="8"/>
        <v>59</v>
      </c>
      <c r="K40" s="8"/>
    </row>
    <row r="41" spans="1:11" ht="15">
      <c r="A41" s="47"/>
      <c r="B41" s="49"/>
      <c r="C41" s="69"/>
      <c r="D41" s="69"/>
      <c r="E41" s="69"/>
      <c r="F41" s="69"/>
      <c r="G41" s="69"/>
      <c r="H41" s="69"/>
      <c r="I41" s="69"/>
      <c r="J41" s="69"/>
      <c r="K41" s="8"/>
    </row>
    <row r="42" spans="1:11" ht="16.5" thickBot="1">
      <c r="A42" s="46" t="s">
        <v>37</v>
      </c>
      <c r="B42" s="49"/>
      <c r="C42" s="69"/>
      <c r="D42" s="69"/>
      <c r="E42" s="69"/>
      <c r="F42" s="69"/>
      <c r="G42" s="69"/>
      <c r="H42" s="69"/>
      <c r="I42" s="69"/>
      <c r="J42" s="69"/>
      <c r="K42" s="8"/>
    </row>
    <row r="43" spans="1:11" ht="16.5" thickBot="1">
      <c r="A43" s="34" t="s">
        <v>56</v>
      </c>
      <c r="C43" s="10">
        <f aca="true" t="shared" si="9" ref="C43:C59">SUM(D43:J43)</f>
        <v>18</v>
      </c>
      <c r="D43" s="74">
        <v>2</v>
      </c>
      <c r="E43" s="74">
        <v>0</v>
      </c>
      <c r="F43" s="74">
        <v>6</v>
      </c>
      <c r="G43" s="74">
        <v>1</v>
      </c>
      <c r="H43" s="74">
        <v>2</v>
      </c>
      <c r="I43" s="74">
        <v>5</v>
      </c>
      <c r="J43" s="74">
        <v>2</v>
      </c>
      <c r="K43" s="8"/>
    </row>
    <row r="44" spans="1:11" ht="16.5" thickBot="1">
      <c r="A44" s="35" t="s">
        <v>57</v>
      </c>
      <c r="C44" s="10">
        <f t="shared" si="9"/>
        <v>744</v>
      </c>
      <c r="D44" s="74">
        <v>105</v>
      </c>
      <c r="E44" s="74">
        <v>93</v>
      </c>
      <c r="F44" s="74">
        <v>93</v>
      </c>
      <c r="G44" s="74">
        <v>109</v>
      </c>
      <c r="H44" s="74">
        <v>136</v>
      </c>
      <c r="I44" s="74">
        <v>98</v>
      </c>
      <c r="J44" s="74">
        <v>110</v>
      </c>
      <c r="K44" s="8"/>
    </row>
    <row r="45" spans="1:11" ht="16.5" thickBot="1">
      <c r="A45" s="35" t="s">
        <v>58</v>
      </c>
      <c r="C45" s="10">
        <f t="shared" si="9"/>
        <v>18</v>
      </c>
      <c r="D45" s="74">
        <v>1</v>
      </c>
      <c r="E45" s="74">
        <v>2</v>
      </c>
      <c r="F45" s="74">
        <v>5</v>
      </c>
      <c r="G45" s="74">
        <v>4</v>
      </c>
      <c r="H45" s="74">
        <v>3</v>
      </c>
      <c r="I45" s="74">
        <v>1</v>
      </c>
      <c r="J45" s="74">
        <v>2</v>
      </c>
      <c r="K45" s="8"/>
    </row>
    <row r="46" spans="1:11" ht="16.5" thickBot="1">
      <c r="A46" s="35" t="s">
        <v>59</v>
      </c>
      <c r="C46" s="10">
        <f t="shared" si="9"/>
        <v>90</v>
      </c>
      <c r="D46" s="74">
        <v>12</v>
      </c>
      <c r="E46" s="74">
        <v>11</v>
      </c>
      <c r="F46" s="74">
        <v>9</v>
      </c>
      <c r="G46" s="74">
        <v>16</v>
      </c>
      <c r="H46" s="74">
        <v>16</v>
      </c>
      <c r="I46" s="74">
        <v>17</v>
      </c>
      <c r="J46" s="74">
        <v>9</v>
      </c>
      <c r="K46" s="8"/>
    </row>
    <row r="47" spans="1:11" ht="16.5" thickBot="1">
      <c r="A47" s="35" t="s">
        <v>60</v>
      </c>
      <c r="C47" s="10">
        <f t="shared" si="9"/>
        <v>32</v>
      </c>
      <c r="D47" s="74">
        <v>6</v>
      </c>
      <c r="E47" s="74">
        <v>1</v>
      </c>
      <c r="F47" s="74">
        <v>2</v>
      </c>
      <c r="G47" s="74">
        <v>7</v>
      </c>
      <c r="H47" s="74">
        <v>7</v>
      </c>
      <c r="I47" s="74">
        <v>5</v>
      </c>
      <c r="J47" s="74">
        <v>4</v>
      </c>
      <c r="K47" s="8"/>
    </row>
    <row r="48" spans="1:11" ht="16.5" thickBot="1">
      <c r="A48" s="35" t="s">
        <v>61</v>
      </c>
      <c r="C48" s="10">
        <f t="shared" si="9"/>
        <v>57</v>
      </c>
      <c r="D48" s="74">
        <v>14</v>
      </c>
      <c r="E48" s="74">
        <v>11</v>
      </c>
      <c r="F48" s="74">
        <v>6</v>
      </c>
      <c r="G48" s="74">
        <v>8</v>
      </c>
      <c r="H48" s="74">
        <v>4</v>
      </c>
      <c r="I48" s="74">
        <v>6</v>
      </c>
      <c r="J48" s="74">
        <v>8</v>
      </c>
      <c r="K48" s="8"/>
    </row>
    <row r="49" spans="1:11" ht="16.5" thickBot="1">
      <c r="A49" s="35" t="s">
        <v>62</v>
      </c>
      <c r="C49" s="10">
        <f t="shared" si="9"/>
        <v>49</v>
      </c>
      <c r="D49" s="74">
        <v>11</v>
      </c>
      <c r="E49" s="74">
        <v>9</v>
      </c>
      <c r="F49" s="74">
        <v>4</v>
      </c>
      <c r="G49" s="74">
        <v>7</v>
      </c>
      <c r="H49" s="74">
        <v>7</v>
      </c>
      <c r="I49" s="74">
        <v>3</v>
      </c>
      <c r="J49" s="74">
        <v>8</v>
      </c>
      <c r="K49" s="8"/>
    </row>
    <row r="50" spans="1:11" ht="16.5" thickBot="1">
      <c r="A50" s="35" t="s">
        <v>63</v>
      </c>
      <c r="C50" s="10">
        <f t="shared" si="9"/>
        <v>161</v>
      </c>
      <c r="D50" s="74">
        <v>37</v>
      </c>
      <c r="E50" s="74">
        <v>15</v>
      </c>
      <c r="F50" s="74">
        <v>14</v>
      </c>
      <c r="G50" s="74">
        <v>38</v>
      </c>
      <c r="H50" s="74">
        <v>17</v>
      </c>
      <c r="I50" s="74">
        <v>16</v>
      </c>
      <c r="J50" s="74">
        <v>24</v>
      </c>
      <c r="K50" s="8"/>
    </row>
    <row r="51" spans="1:11" ht="16.5" thickBot="1">
      <c r="A51" s="35" t="s">
        <v>64</v>
      </c>
      <c r="C51" s="10">
        <f t="shared" si="9"/>
        <v>122</v>
      </c>
      <c r="D51" s="74">
        <v>30</v>
      </c>
      <c r="E51" s="74">
        <v>13</v>
      </c>
      <c r="F51" s="74">
        <v>18</v>
      </c>
      <c r="G51" s="74">
        <v>26</v>
      </c>
      <c r="H51" s="74">
        <v>20</v>
      </c>
      <c r="I51" s="74">
        <v>9</v>
      </c>
      <c r="J51" s="74">
        <v>6</v>
      </c>
      <c r="K51" s="8"/>
    </row>
    <row r="52" spans="1:11" ht="16.5" thickBot="1">
      <c r="A52" s="35" t="s">
        <v>65</v>
      </c>
      <c r="C52" s="10">
        <f t="shared" si="9"/>
        <v>19</v>
      </c>
      <c r="D52" s="74">
        <v>4</v>
      </c>
      <c r="E52" s="74">
        <v>2</v>
      </c>
      <c r="F52" s="74">
        <v>5</v>
      </c>
      <c r="G52" s="74">
        <v>2</v>
      </c>
      <c r="H52" s="74">
        <v>1</v>
      </c>
      <c r="I52" s="74">
        <v>5</v>
      </c>
      <c r="J52" s="74">
        <v>0</v>
      </c>
      <c r="K52" s="8"/>
    </row>
    <row r="53" spans="1:11" ht="16.5" thickBot="1">
      <c r="A53" s="35" t="s">
        <v>66</v>
      </c>
      <c r="C53" s="10">
        <f t="shared" si="9"/>
        <v>60</v>
      </c>
      <c r="D53" s="74">
        <v>13</v>
      </c>
      <c r="E53" s="74">
        <v>11</v>
      </c>
      <c r="F53" s="74">
        <v>8</v>
      </c>
      <c r="G53" s="74">
        <v>10</v>
      </c>
      <c r="H53" s="74">
        <v>15</v>
      </c>
      <c r="I53" s="74">
        <v>3</v>
      </c>
      <c r="J53" s="74">
        <v>0</v>
      </c>
      <c r="K53" s="8"/>
    </row>
    <row r="54" spans="1:11" ht="16.5" thickBot="1">
      <c r="A54" s="35" t="s">
        <v>67</v>
      </c>
      <c r="C54" s="10">
        <f t="shared" si="9"/>
        <v>48</v>
      </c>
      <c r="D54" s="74">
        <v>9</v>
      </c>
      <c r="E54" s="74">
        <v>3</v>
      </c>
      <c r="F54" s="74">
        <v>4</v>
      </c>
      <c r="G54" s="74">
        <v>14</v>
      </c>
      <c r="H54" s="74">
        <v>9</v>
      </c>
      <c r="I54" s="74">
        <v>6</v>
      </c>
      <c r="J54" s="74">
        <v>3</v>
      </c>
      <c r="K54" s="8"/>
    </row>
    <row r="55" spans="1:11" ht="16.5" thickBot="1">
      <c r="A55" s="35" t="s">
        <v>68</v>
      </c>
      <c r="C55" s="10">
        <f t="shared" si="9"/>
        <v>658</v>
      </c>
      <c r="D55" s="74">
        <v>107</v>
      </c>
      <c r="E55" s="74">
        <v>62</v>
      </c>
      <c r="F55" s="74">
        <v>97</v>
      </c>
      <c r="G55" s="74">
        <v>128</v>
      </c>
      <c r="H55" s="74">
        <v>107</v>
      </c>
      <c r="I55" s="74">
        <v>84</v>
      </c>
      <c r="J55" s="74">
        <v>73</v>
      </c>
      <c r="K55" s="8"/>
    </row>
    <row r="56" spans="1:11" ht="16.5" thickBot="1">
      <c r="A56" s="35" t="s">
        <v>69</v>
      </c>
      <c r="C56" s="10">
        <f t="shared" si="9"/>
        <v>68</v>
      </c>
      <c r="D56" s="74">
        <v>12</v>
      </c>
      <c r="E56" s="74">
        <v>4</v>
      </c>
      <c r="F56" s="74">
        <v>9</v>
      </c>
      <c r="G56" s="74">
        <v>12</v>
      </c>
      <c r="H56" s="74">
        <v>11</v>
      </c>
      <c r="I56" s="74">
        <v>15</v>
      </c>
      <c r="J56" s="74">
        <v>5</v>
      </c>
      <c r="K56" s="8"/>
    </row>
    <row r="57" spans="1:11" ht="16.5" thickBot="1">
      <c r="A57" s="35" t="s">
        <v>70</v>
      </c>
      <c r="C57" s="10">
        <f t="shared" si="9"/>
        <v>337</v>
      </c>
      <c r="D57" s="74">
        <v>51</v>
      </c>
      <c r="E57" s="74">
        <v>31</v>
      </c>
      <c r="F57" s="74">
        <v>49</v>
      </c>
      <c r="G57" s="74">
        <v>77</v>
      </c>
      <c r="H57" s="74">
        <v>51</v>
      </c>
      <c r="I57" s="74">
        <v>51</v>
      </c>
      <c r="J57" s="74">
        <v>27</v>
      </c>
      <c r="K57" s="8"/>
    </row>
    <row r="58" spans="1:11" ht="16.5" thickBot="1">
      <c r="A58" s="35" t="s">
        <v>71</v>
      </c>
      <c r="C58" s="10">
        <f t="shared" si="9"/>
        <v>24</v>
      </c>
      <c r="D58" s="74">
        <v>2</v>
      </c>
      <c r="E58" s="74">
        <v>1</v>
      </c>
      <c r="F58" s="74">
        <v>3</v>
      </c>
      <c r="G58" s="74">
        <v>2</v>
      </c>
      <c r="H58" s="74">
        <v>3</v>
      </c>
      <c r="I58" s="74">
        <v>10</v>
      </c>
      <c r="J58" s="74">
        <v>3</v>
      </c>
      <c r="K58" s="8"/>
    </row>
    <row r="59" spans="1:11" ht="16.5" thickBot="1">
      <c r="A59" s="34" t="s">
        <v>72</v>
      </c>
      <c r="C59" s="10">
        <f t="shared" si="9"/>
        <v>18</v>
      </c>
      <c r="D59" s="74">
        <v>4</v>
      </c>
      <c r="E59" s="74">
        <v>2</v>
      </c>
      <c r="F59" s="74">
        <v>4</v>
      </c>
      <c r="G59" s="74">
        <v>4</v>
      </c>
      <c r="H59" s="74">
        <v>1</v>
      </c>
      <c r="I59" s="74">
        <v>3</v>
      </c>
      <c r="J59" s="74">
        <v>0</v>
      </c>
      <c r="K59" s="8"/>
    </row>
    <row r="60" spans="1:11" ht="16.5" thickBot="1">
      <c r="A60" s="35" t="s">
        <v>75</v>
      </c>
      <c r="C60" s="10">
        <f aca="true" t="shared" si="10" ref="C60:J60">SUM(C43:C59)</f>
        <v>2523</v>
      </c>
      <c r="D60" s="7">
        <f t="shared" si="10"/>
        <v>420</v>
      </c>
      <c r="E60" s="7">
        <f t="shared" si="10"/>
        <v>271</v>
      </c>
      <c r="F60" s="7">
        <f t="shared" si="10"/>
        <v>336</v>
      </c>
      <c r="G60" s="7">
        <f t="shared" si="10"/>
        <v>465</v>
      </c>
      <c r="H60" s="7">
        <f t="shared" si="10"/>
        <v>410</v>
      </c>
      <c r="I60" s="7">
        <f t="shared" si="10"/>
        <v>337</v>
      </c>
      <c r="J60" s="7">
        <f t="shared" si="10"/>
        <v>284</v>
      </c>
      <c r="K60" s="8"/>
    </row>
    <row r="61" spans="2:11" ht="15">
      <c r="B61" s="49"/>
      <c r="K61" s="8"/>
    </row>
    <row r="62" spans="1:10" ht="15">
      <c r="A62" s="52" t="s">
        <v>53</v>
      </c>
      <c r="B62" s="78"/>
      <c r="C62" s="77">
        <f aca="true" t="shared" si="11" ref="C62:J62">SUM(C13-C17-C28)</f>
        <v>0</v>
      </c>
      <c r="D62" s="77">
        <f t="shared" si="11"/>
        <v>0</v>
      </c>
      <c r="E62" s="77">
        <f t="shared" si="11"/>
        <v>0</v>
      </c>
      <c r="F62" s="77">
        <f t="shared" si="11"/>
        <v>0</v>
      </c>
      <c r="G62" s="77">
        <f t="shared" si="11"/>
        <v>0</v>
      </c>
      <c r="H62" s="77">
        <f t="shared" si="11"/>
        <v>0</v>
      </c>
      <c r="I62" s="77">
        <f t="shared" si="11"/>
        <v>0</v>
      </c>
      <c r="J62" s="77">
        <f t="shared" si="11"/>
        <v>0</v>
      </c>
    </row>
  </sheetData>
  <sheetProtection password="8351" sheet="1"/>
  <mergeCells count="5">
    <mergeCell ref="F2:I2"/>
    <mergeCell ref="A1:C1"/>
    <mergeCell ref="A2:C2"/>
    <mergeCell ref="A4:C4"/>
    <mergeCell ref="A3:C3"/>
  </mergeCells>
  <conditionalFormatting sqref="C62:J62">
    <cfRule type="cellIs" priority="1" dxfId="0" operator="notEqual" stopIfTrue="1">
      <formula>0</formula>
    </cfRule>
  </conditionalFormatting>
  <printOptions gridLines="1" horizontalCentered="1" verticalCentered="1"/>
  <pageMargins left="0.2362204724409449" right="0.26" top="0.41" bottom="0.63" header="0.28" footer="0.43"/>
  <pageSetup horizontalDpi="300" verticalDpi="300" orientation="landscape" paperSize="9" scale="90" r:id="rId2"/>
  <headerFooter alignWithMargins="0">
    <oddFooter>&amp;R&amp;D &amp;T</oddFooter>
  </headerFooter>
  <ignoredErrors>
    <ignoredError sqref="C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37"/>
  <sheetViews>
    <sheetView zoomScale="75" zoomScaleNormal="75" zoomScalePageLayoutView="0" workbookViewId="0" topLeftCell="A1">
      <selection activeCell="E21" sqref="E21"/>
    </sheetView>
  </sheetViews>
  <sheetFormatPr defaultColWidth="9.140625" defaultRowHeight="12.75"/>
  <cols>
    <col min="1" max="1" width="55.57421875" style="0" customWidth="1"/>
    <col min="2" max="2" width="13.140625" style="0" customWidth="1"/>
    <col min="3" max="3" width="12.8515625" style="0" customWidth="1"/>
    <col min="4" max="4" width="6.421875" style="0" customWidth="1"/>
  </cols>
  <sheetData>
    <row r="1" spans="1:22" ht="18">
      <c r="A1" s="201" t="str">
        <f>'Raccolta voti '!A1</f>
        <v>ELEZIONE DIRETTA DEL PRESIDENTE DELLA PROVINCIA</v>
      </c>
      <c r="B1" s="201"/>
      <c r="C1" s="201"/>
      <c r="D1" s="201"/>
      <c r="E1" s="20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>
      <c r="A2" s="201" t="str">
        <f>'Raccolta voti '!A2</f>
        <v>E DEL CONSIGLIO PROVINCIALE DI VERCELLI</v>
      </c>
      <c r="B2" s="201"/>
      <c r="C2" s="201"/>
      <c r="D2" s="201"/>
      <c r="E2" s="20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8">
      <c r="A3" s="202" t="str">
        <f>'Raccolta voti '!A3</f>
        <v>DI DOMENICA 15 E LUNEDI' 16 MAGGIO 2011</v>
      </c>
      <c r="B3" s="202"/>
      <c r="C3" s="202"/>
      <c r="D3" s="202"/>
      <c r="E3" s="20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8">
      <c r="A4" s="200" t="str">
        <f>'Raccolta voti '!$A$4</f>
        <v>COLLEGIO UNINOMINALE PROVINCIALE VERCELLI IV</v>
      </c>
      <c r="B4" s="200"/>
      <c r="C4" s="200"/>
      <c r="D4" s="200"/>
      <c r="E4" s="20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19" s="94" customFormat="1" ht="18">
      <c r="A5" s="95"/>
      <c r="B5" s="95"/>
      <c r="C5" s="95"/>
      <c r="D5" s="95"/>
      <c r="E5" s="95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s="94" customFormat="1" ht="18">
      <c r="A6" s="95"/>
      <c r="B6" s="95"/>
      <c r="C6" s="95"/>
      <c r="D6" s="95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22" ht="18">
      <c r="A7" s="200" t="s">
        <v>20</v>
      </c>
      <c r="B7" s="200"/>
      <c r="C7" s="200"/>
      <c r="D7" s="200"/>
      <c r="E7" s="20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24.75" customHeight="1">
      <c r="A8" s="14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8">
      <c r="A9" s="32" t="s">
        <v>24</v>
      </c>
      <c r="B9" s="31" t="s">
        <v>25</v>
      </c>
      <c r="C9" s="31" t="s">
        <v>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2.75">
      <c r="A10" s="14"/>
      <c r="B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6" customFormat="1" ht="53.25" customHeight="1">
      <c r="A11" s="17" t="str">
        <f>'Raccolta voti '!A20</f>
        <v>1 - LUIGI BOBBA</v>
      </c>
      <c r="B11" s="42">
        <f>'Raccolta voti '!C20</f>
        <v>1140</v>
      </c>
      <c r="C11" s="129">
        <f>'Raccolta voti '!Z20</f>
        <v>0.3501228501228501</v>
      </c>
      <c r="D11" s="199" t="s">
        <v>22</v>
      </c>
      <c r="E11" s="19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53.25" customHeight="1">
      <c r="A12" s="17" t="str">
        <f>'Raccolta voti '!A21</f>
        <v>2 - FRANCESCO RADAELLI</v>
      </c>
      <c r="B12" s="42">
        <f>'Raccolta voti '!C21</f>
        <v>133</v>
      </c>
      <c r="C12" s="129">
        <f>'Raccolta voti '!Z21</f>
        <v>0.040847665847665846</v>
      </c>
      <c r="D12" s="199" t="s">
        <v>22</v>
      </c>
      <c r="E12" s="199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53.25" customHeight="1">
      <c r="A13" s="17" t="str">
        <f>'Raccolta voti '!A22</f>
        <v>3 - CARLO ROSSI</v>
      </c>
      <c r="B13" s="42">
        <f>'Raccolta voti '!C22</f>
        <v>427</v>
      </c>
      <c r="C13" s="129">
        <f>'Raccolta voti '!Z22</f>
        <v>0.13114250614250614</v>
      </c>
      <c r="D13" s="199" t="s">
        <v>22</v>
      </c>
      <c r="E13" s="19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53.25" customHeight="1">
      <c r="A14" s="17" t="str">
        <f>'Raccolta voti '!A23</f>
        <v>4 - ROBERTO ROMANO</v>
      </c>
      <c r="B14" s="42">
        <f>'Raccolta voti '!C23</f>
        <v>29</v>
      </c>
      <c r="C14" s="129">
        <f>'Raccolta voti '!Z23</f>
        <v>0.008906633906633907</v>
      </c>
      <c r="D14" s="199" t="s">
        <v>22</v>
      </c>
      <c r="E14" s="199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16" customFormat="1" ht="53.25" customHeight="1">
      <c r="A15" s="17" t="str">
        <f>'Raccolta voti '!A24</f>
        <v>5 - LUCIANO GUALDI</v>
      </c>
      <c r="B15" s="42">
        <f>'Raccolta voti '!C24</f>
        <v>86</v>
      </c>
      <c r="C15" s="129">
        <f>'Raccolta voti '!Z24</f>
        <v>0.026412776412776413</v>
      </c>
      <c r="D15" s="199" t="s">
        <v>22</v>
      </c>
      <c r="E15" s="19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6" customFormat="1" ht="53.25" customHeight="1">
      <c r="A16" s="17" t="str">
        <f>'Raccolta voti '!A25</f>
        <v>6 - CARLO RIVA VERCELLOTTI</v>
      </c>
      <c r="B16" s="42">
        <f>'Raccolta voti '!C25</f>
        <v>1405</v>
      </c>
      <c r="C16" s="129">
        <f>'Raccolta voti '!Z25</f>
        <v>0.43151105651105653</v>
      </c>
      <c r="D16" s="199" t="s">
        <v>22</v>
      </c>
      <c r="E16" s="19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6" customFormat="1" ht="53.25" customHeight="1">
      <c r="A17" s="17" t="s">
        <v>39</v>
      </c>
      <c r="B17" s="42">
        <f>'Raccolta voti '!$C$26</f>
        <v>36</v>
      </c>
      <c r="C17" s="129">
        <f>'Raccolta voti '!Z26</f>
        <v>0.011056511056511056</v>
      </c>
      <c r="D17" s="199" t="s">
        <v>22</v>
      </c>
      <c r="E17" s="19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8">
      <c r="A18" s="12"/>
      <c r="B18" s="13"/>
      <c r="C18" s="43"/>
      <c r="D18" s="130"/>
      <c r="E18" s="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38.25" customHeight="1">
      <c r="A19" s="131" t="str">
        <f>'Raccolta voti '!A28</f>
        <v>Totale voti validi ai candidati presidenti</v>
      </c>
      <c r="B19" s="132">
        <f>'Raccolta voti '!C28</f>
        <v>3256</v>
      </c>
      <c r="C19" s="133">
        <f>'Raccolta voti '!Z28</f>
        <v>1</v>
      </c>
      <c r="D19" s="199" t="s">
        <v>22</v>
      </c>
      <c r="E19" s="199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>
      <c r="A21" s="12"/>
      <c r="B21" s="33" t="s">
        <v>10</v>
      </c>
      <c r="C21" s="29">
        <f>'Raccolta voti '!$C$29</f>
        <v>7</v>
      </c>
      <c r="D21" s="29" t="s">
        <v>21</v>
      </c>
      <c r="E21" s="29">
        <f>'Raccolta voti '!$Y$10</f>
        <v>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8" ht="12.75">
      <c r="A31" s="12"/>
      <c r="B31" s="12"/>
      <c r="C31" s="12"/>
      <c r="D31" s="12"/>
      <c r="E31" s="12"/>
      <c r="F31" s="12"/>
      <c r="G31" s="12"/>
      <c r="H31" s="1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</sheetData>
  <sheetProtection password="8351" sheet="1"/>
  <mergeCells count="13">
    <mergeCell ref="D17:E17"/>
    <mergeCell ref="D19:E19"/>
    <mergeCell ref="A7:E7"/>
    <mergeCell ref="A1:E1"/>
    <mergeCell ref="A2:E2"/>
    <mergeCell ref="A3:E3"/>
    <mergeCell ref="A4:E4"/>
    <mergeCell ref="D11:E11"/>
    <mergeCell ref="D12:E12"/>
    <mergeCell ref="D13:E13"/>
    <mergeCell ref="D14:E14"/>
    <mergeCell ref="D15:E15"/>
    <mergeCell ref="D16:E16"/>
  </mergeCells>
  <printOptions horizontalCentered="1" verticalCentered="1"/>
  <pageMargins left="0.2362204724409449" right="0.21" top="0.984251968503937" bottom="0.984251968503937" header="0.5118110236220472" footer="0.5118110236220472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49"/>
  <sheetViews>
    <sheetView zoomScale="75" zoomScaleNormal="75" zoomScalePageLayoutView="0" workbookViewId="0" topLeftCell="A1">
      <selection activeCell="M17" sqref="M17"/>
    </sheetView>
  </sheetViews>
  <sheetFormatPr defaultColWidth="9.140625" defaultRowHeight="12.75"/>
  <cols>
    <col min="1" max="1" width="19.8515625" style="191" customWidth="1"/>
    <col min="2" max="16384" width="9.140625" style="191" customWidth="1"/>
  </cols>
  <sheetData>
    <row r="1" spans="1:24" ht="18">
      <c r="A1" s="201" t="str">
        <f>'Raccolta voti '!A1</f>
        <v>ELEZIONE DIRETTA DEL PRESIDENTE DELLA PROVINCIA</v>
      </c>
      <c r="B1" s="201"/>
      <c r="C1" s="201"/>
      <c r="D1" s="201"/>
      <c r="E1" s="201"/>
      <c r="F1" s="201"/>
      <c r="G1" s="201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4" ht="18">
      <c r="A2" s="201" t="str">
        <f>'Raccolta voti '!A2</f>
        <v>E DEL CONSIGLIO PROVINCIALE DI VERCELLI</v>
      </c>
      <c r="B2" s="201"/>
      <c r="C2" s="201"/>
      <c r="D2" s="201"/>
      <c r="E2" s="201"/>
      <c r="F2" s="201"/>
      <c r="G2" s="201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4" ht="18">
      <c r="A3" s="201" t="str">
        <f>'Raccolta voti '!A3</f>
        <v>DI DOMENICA 15 E LUNEDI' 16 MAGGIO 2011</v>
      </c>
      <c r="B3" s="201"/>
      <c r="C3" s="201"/>
      <c r="D3" s="201"/>
      <c r="E3" s="201"/>
      <c r="F3" s="201"/>
      <c r="G3" s="201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</row>
    <row r="4" spans="1:24" ht="23.25">
      <c r="A4" s="203" t="s">
        <v>176</v>
      </c>
      <c r="B4" s="203"/>
      <c r="C4" s="203"/>
      <c r="D4" s="203"/>
      <c r="E4" s="203"/>
      <c r="F4" s="204" t="str">
        <f>'Raccolta voti '!$A$4</f>
        <v>COLLEGIO UNINOMINALE PROVINCIALE VERCELLI IV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S4" s="194"/>
      <c r="T4" s="194"/>
      <c r="U4" s="194"/>
      <c r="V4" s="194"/>
      <c r="W4" s="194"/>
      <c r="X4" s="194"/>
    </row>
    <row r="5" spans="1:24" ht="1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2:24" ht="15">
      <c r="L6" s="194"/>
      <c r="M6" s="195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</row>
    <row r="7" spans="12:24" ht="15">
      <c r="L7" s="194"/>
      <c r="M7" s="195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</row>
    <row r="8" spans="12:24" ht="15">
      <c r="L8" s="194"/>
      <c r="M8" s="195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</row>
    <row r="9" spans="8:24" ht="15">
      <c r="H9" s="193"/>
      <c r="K9" s="192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</row>
    <row r="10" spans="11:24" ht="15">
      <c r="K10" s="192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</row>
    <row r="11" spans="11:24" ht="15">
      <c r="K11" s="192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</row>
    <row r="12" spans="11:24" ht="15">
      <c r="K12" s="192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</row>
    <row r="13" spans="11:24" ht="15">
      <c r="K13" s="192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</row>
    <row r="14" spans="11:24" ht="15">
      <c r="K14" s="192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</row>
    <row r="15" spans="11:24" ht="15">
      <c r="K15" s="192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</row>
    <row r="16" spans="11:24" ht="15">
      <c r="K16" s="192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</row>
    <row r="17" spans="12:24" ht="15"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</row>
    <row r="18" spans="12:24" ht="15"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</row>
    <row r="19" spans="12:24" ht="15"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</row>
    <row r="20" spans="12:24" ht="15"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</row>
    <row r="21" spans="12:24" ht="15"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</row>
    <row r="22" spans="12:24" ht="15"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</row>
    <row r="23" spans="12:24" ht="15"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</row>
    <row r="24" spans="12:24" ht="15"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</row>
    <row r="25" spans="12:24" ht="15"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</row>
    <row r="26" spans="12:24" ht="15"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</row>
    <row r="27" spans="12:24" ht="15"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</row>
    <row r="28" spans="12:24" ht="15"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</row>
    <row r="29" spans="12:24" ht="15"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</row>
    <row r="30" spans="12:24" ht="15"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</row>
    <row r="31" spans="12:24" ht="15"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</row>
    <row r="32" spans="12:24" ht="15"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</row>
    <row r="33" spans="12:24" ht="15"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</row>
    <row r="34" spans="12:24" ht="15"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</row>
    <row r="35" spans="12:24" ht="15"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</row>
    <row r="36" spans="12:24" ht="15"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</row>
    <row r="37" spans="12:24" ht="15"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</row>
    <row r="38" spans="1:24" ht="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</row>
    <row r="39" spans="1:24" ht="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</row>
    <row r="40" spans="1:24" ht="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</row>
    <row r="41" spans="1:24" ht="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</row>
    <row r="42" spans="1:24" ht="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</row>
    <row r="43" spans="1:24" ht="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</row>
    <row r="44" spans="1:24" ht="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</row>
    <row r="45" spans="1:24" ht="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</row>
    <row r="46" spans="1:22" ht="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</row>
    <row r="47" spans="1:22" ht="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</row>
    <row r="48" spans="1:22" ht="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</row>
    <row r="49" spans="1:22" ht="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</row>
  </sheetData>
  <sheetProtection password="8351" sheet="1" objects="1" scenarios="1"/>
  <mergeCells count="5">
    <mergeCell ref="A1:G1"/>
    <mergeCell ref="A4:E4"/>
    <mergeCell ref="F4:Q4"/>
    <mergeCell ref="A3:G3"/>
    <mergeCell ref="A2:G2"/>
  </mergeCells>
  <printOptions horizontalCentered="1" verticalCentered="1"/>
  <pageMargins left="0.1968503937007874" right="0.1968503937007874" top="0.35433070866141736" bottom="0.3937007874015748" header="0.31496062992125984" footer="0.31496062992125984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9"/>
  <sheetViews>
    <sheetView zoomScale="75" zoomScaleNormal="75" zoomScalePageLayoutView="0" workbookViewId="0" topLeftCell="A1">
      <selection activeCell="K7" sqref="K7"/>
    </sheetView>
  </sheetViews>
  <sheetFormatPr defaultColWidth="8.8515625" defaultRowHeight="12.75"/>
  <cols>
    <col min="1" max="1" width="8.421875" style="1" customWidth="1"/>
    <col min="2" max="2" width="6.28125" style="1" customWidth="1"/>
    <col min="3" max="3" width="60.57421875" style="1" customWidth="1"/>
    <col min="4" max="4" width="9.7109375" style="92" customWidth="1"/>
    <col min="5" max="5" width="9.28125" style="5" customWidth="1"/>
    <col min="6" max="6" width="17.421875" style="2" customWidth="1"/>
    <col min="7" max="7" width="6.28125" style="2" customWidth="1"/>
    <col min="8" max="8" width="62.00390625" style="2" customWidth="1"/>
    <col min="9" max="9" width="9.8515625" style="2" customWidth="1"/>
    <col min="10" max="10" width="10.57421875" style="2" customWidth="1"/>
    <col min="11" max="16384" width="8.8515625" style="2" customWidth="1"/>
  </cols>
  <sheetData>
    <row r="1" spans="1:15" ht="15.75">
      <c r="A1" s="207" t="str">
        <f>'Raccolta voti '!A1</f>
        <v>ELEZIONE DIRETTA DEL PRESIDENTE DELLA PROVINCIA</v>
      </c>
      <c r="B1" s="207"/>
      <c r="C1" s="207"/>
      <c r="D1" s="207"/>
      <c r="E1" s="207"/>
      <c r="F1" s="207"/>
      <c r="G1" s="18"/>
      <c r="H1" s="19"/>
      <c r="I1" s="19"/>
      <c r="J1" s="19"/>
      <c r="K1" s="19"/>
      <c r="L1" s="19"/>
      <c r="M1" s="19"/>
      <c r="N1" s="19"/>
      <c r="O1" s="19"/>
    </row>
    <row r="2" spans="1:15" ht="15.75">
      <c r="A2" s="207" t="str">
        <f>'Raccolta voti '!A2</f>
        <v>E DEL CONSIGLIO PROVINCIALE DI VERCELLI</v>
      </c>
      <c r="B2" s="207"/>
      <c r="C2" s="207"/>
      <c r="D2" s="207"/>
      <c r="E2" s="207"/>
      <c r="F2" s="207"/>
      <c r="G2" s="18"/>
      <c r="H2" s="19"/>
      <c r="I2" s="19"/>
      <c r="J2" s="19"/>
      <c r="K2" s="19"/>
      <c r="L2" s="19"/>
      <c r="M2" s="19"/>
      <c r="N2" s="19"/>
      <c r="O2" s="19"/>
    </row>
    <row r="3" spans="1:15" ht="15.75">
      <c r="A3" s="209" t="str">
        <f>'Raccolta voti '!A3</f>
        <v>DI DOMENICA 15 E LUNEDI' 16 MAGGIO 2011</v>
      </c>
      <c r="B3" s="209"/>
      <c r="C3" s="209"/>
      <c r="D3" s="209"/>
      <c r="E3" s="209"/>
      <c r="F3" s="209"/>
      <c r="G3" s="18"/>
      <c r="H3" s="19"/>
      <c r="I3" s="19"/>
      <c r="J3" s="19"/>
      <c r="K3" s="19"/>
      <c r="L3" s="19"/>
      <c r="M3" s="19"/>
      <c r="N3" s="19"/>
      <c r="O3" s="19"/>
    </row>
    <row r="4" spans="1:15" ht="15.75">
      <c r="A4" s="208" t="str">
        <f>'Raccolta voti '!A4</f>
        <v>COLLEGIO UNINOMINALE PROVINCIALE VERCELLI IV</v>
      </c>
      <c r="B4" s="208"/>
      <c r="C4" s="208"/>
      <c r="D4" s="208"/>
      <c r="E4" s="208"/>
      <c r="F4" s="208"/>
      <c r="G4" s="18"/>
      <c r="H4" s="19"/>
      <c r="I4" s="19"/>
      <c r="J4" s="19"/>
      <c r="K4" s="19"/>
      <c r="L4" s="19"/>
      <c r="M4" s="19"/>
      <c r="N4" s="19"/>
      <c r="O4" s="19"/>
    </row>
    <row r="5" spans="1:15" ht="15.75">
      <c r="A5" s="97"/>
      <c r="B5" s="97"/>
      <c r="C5" s="97"/>
      <c r="D5" s="97"/>
      <c r="E5" s="97"/>
      <c r="F5" s="97"/>
      <c r="G5" s="18"/>
      <c r="H5" s="19"/>
      <c r="I5" s="19"/>
      <c r="J5" s="19"/>
      <c r="K5" s="19"/>
      <c r="L5" s="19"/>
      <c r="M5" s="19"/>
      <c r="N5" s="19"/>
      <c r="O5" s="19"/>
    </row>
    <row r="6" spans="1:15" ht="19.5" customHeight="1">
      <c r="A6" s="97"/>
      <c r="B6" s="97"/>
      <c r="C6" s="97"/>
      <c r="D6" s="97"/>
      <c r="E6" s="97"/>
      <c r="F6" s="97"/>
      <c r="G6" s="18"/>
      <c r="H6" s="19"/>
      <c r="I6" s="19"/>
      <c r="J6" s="19"/>
      <c r="K6" s="19"/>
      <c r="L6" s="19"/>
      <c r="M6" s="19"/>
      <c r="N6" s="19"/>
      <c r="O6" s="19"/>
    </row>
    <row r="7" spans="1:15" ht="15.75">
      <c r="A7" s="207" t="s">
        <v>19</v>
      </c>
      <c r="B7" s="207"/>
      <c r="C7" s="207"/>
      <c r="D7" s="207"/>
      <c r="E7" s="207"/>
      <c r="F7" s="207"/>
      <c r="G7" s="18"/>
      <c r="H7" s="30" t="s">
        <v>73</v>
      </c>
      <c r="I7" s="18">
        <f>'Raccolta voti '!$C$29</f>
        <v>7</v>
      </c>
      <c r="J7" s="18" t="s">
        <v>23</v>
      </c>
      <c r="K7" s="18">
        <f>'Raccolta voti '!$Y$10</f>
        <v>7</v>
      </c>
      <c r="L7" s="19"/>
      <c r="M7" s="19"/>
      <c r="N7" s="19"/>
      <c r="O7" s="19"/>
    </row>
    <row r="8" spans="1:15" ht="24" customHeight="1">
      <c r="A8" s="18"/>
      <c r="B8" s="18"/>
      <c r="C8" s="18"/>
      <c r="D8" s="18"/>
      <c r="E8" s="18"/>
      <c r="F8" s="18"/>
      <c r="G8" s="18"/>
      <c r="H8" s="30"/>
      <c r="I8" s="18"/>
      <c r="J8" s="10"/>
      <c r="K8" s="18"/>
      <c r="L8" s="19"/>
      <c r="M8" s="19"/>
      <c r="N8" s="19"/>
      <c r="O8" s="19"/>
    </row>
    <row r="9" spans="1:15" ht="15">
      <c r="A9" s="20"/>
      <c r="B9" s="20"/>
      <c r="C9" s="20"/>
      <c r="D9" s="89" t="s">
        <v>4</v>
      </c>
      <c r="E9" s="98" t="s">
        <v>7</v>
      </c>
      <c r="F9" s="20"/>
      <c r="G9" s="20"/>
      <c r="H9" s="19"/>
      <c r="I9" s="19"/>
      <c r="J9" s="19"/>
      <c r="K9" s="19"/>
      <c r="L9" s="19"/>
      <c r="M9" s="19"/>
      <c r="N9" s="19"/>
      <c r="O9" s="19"/>
    </row>
    <row r="10" spans="1:15" ht="15.75">
      <c r="A10" s="22" t="s">
        <v>0</v>
      </c>
      <c r="B10" s="22"/>
      <c r="C10" s="20" t="s">
        <v>1</v>
      </c>
      <c r="D10" s="89">
        <f>'Raccolta voti '!C8</f>
        <v>2725</v>
      </c>
      <c r="E10" s="21"/>
      <c r="F10" s="20"/>
      <c r="G10" s="20"/>
      <c r="H10" s="19"/>
      <c r="I10" s="19"/>
      <c r="J10" s="19"/>
      <c r="K10" s="19"/>
      <c r="L10" s="19"/>
      <c r="M10" s="19"/>
      <c r="N10" s="19"/>
      <c r="O10" s="19"/>
    </row>
    <row r="11" spans="1:15" ht="15">
      <c r="A11" s="20"/>
      <c r="B11" s="20"/>
      <c r="C11" s="20" t="s">
        <v>2</v>
      </c>
      <c r="D11" s="89">
        <f>'Raccolta voti '!C9</f>
        <v>3051</v>
      </c>
      <c r="E11" s="21"/>
      <c r="F11" s="20"/>
      <c r="H11" s="20" t="s">
        <v>14</v>
      </c>
      <c r="I11" s="27">
        <f>'Raccolta voti '!C14</f>
        <v>55</v>
      </c>
      <c r="J11" s="23">
        <f>SUM(I11/D15)</f>
        <v>0.015863859244303433</v>
      </c>
      <c r="K11" s="20" t="s">
        <v>9</v>
      </c>
      <c r="L11" s="19"/>
      <c r="M11" s="19"/>
      <c r="N11" s="19"/>
      <c r="O11" s="19"/>
    </row>
    <row r="12" spans="1:15" ht="15">
      <c r="A12" s="20"/>
      <c r="B12" s="20"/>
      <c r="C12" s="20" t="s">
        <v>4</v>
      </c>
      <c r="D12" s="89">
        <f>'Raccolta voti '!C10</f>
        <v>5776</v>
      </c>
      <c r="E12" s="21"/>
      <c r="F12" s="20"/>
      <c r="G12" s="19"/>
      <c r="H12" s="20" t="s">
        <v>35</v>
      </c>
      <c r="I12" s="27">
        <f>'Raccolta voti '!C15</f>
        <v>156</v>
      </c>
      <c r="J12" s="23">
        <f>SUM(I12/D15)</f>
        <v>0.044995673492933375</v>
      </c>
      <c r="K12" s="20" t="s">
        <v>9</v>
      </c>
      <c r="L12" s="19"/>
      <c r="M12" s="19"/>
      <c r="N12" s="19"/>
      <c r="O12" s="19"/>
    </row>
    <row r="13" spans="1:15" ht="15.75">
      <c r="A13" s="22" t="s">
        <v>3</v>
      </c>
      <c r="B13" s="22"/>
      <c r="C13" s="20" t="s">
        <v>1</v>
      </c>
      <c r="D13" s="89">
        <f>'Raccolta voti '!C11</f>
        <v>1654</v>
      </c>
      <c r="E13" s="23">
        <f>SUM(D13/D10)</f>
        <v>0.6069724770642202</v>
      </c>
      <c r="F13" s="20" t="s">
        <v>8</v>
      </c>
      <c r="G13" s="19"/>
      <c r="H13" s="47" t="s">
        <v>30</v>
      </c>
      <c r="I13" s="27">
        <f>'Raccolta voti '!C16</f>
        <v>0</v>
      </c>
      <c r="J13" s="23">
        <f>SUM(I13/D15)</f>
        <v>0</v>
      </c>
      <c r="K13" s="20" t="s">
        <v>9</v>
      </c>
      <c r="L13" s="19"/>
      <c r="M13" s="19"/>
      <c r="N13" s="19"/>
      <c r="O13" s="19"/>
    </row>
    <row r="14" spans="1:15" ht="15">
      <c r="A14" s="20"/>
      <c r="B14" s="20"/>
      <c r="C14" s="20" t="s">
        <v>2</v>
      </c>
      <c r="D14" s="89">
        <f>'Raccolta voti '!C12</f>
        <v>1813</v>
      </c>
      <c r="E14" s="23">
        <f>SUM(D14/D11)</f>
        <v>0.594231399541134</v>
      </c>
      <c r="F14" s="20" t="s">
        <v>8</v>
      </c>
      <c r="G14" s="19"/>
      <c r="H14" s="20" t="s">
        <v>15</v>
      </c>
      <c r="I14" s="27">
        <f>'Raccolta voti '!C17</f>
        <v>211</v>
      </c>
      <c r="J14" s="23">
        <f>SUM(I14/D15)</f>
        <v>0.06085953273723681</v>
      </c>
      <c r="K14" s="20" t="s">
        <v>9</v>
      </c>
      <c r="L14" s="19"/>
      <c r="M14" s="19"/>
      <c r="N14" s="19"/>
      <c r="O14" s="19"/>
    </row>
    <row r="15" spans="1:15" ht="15">
      <c r="A15" s="20"/>
      <c r="B15" s="20"/>
      <c r="C15" s="20" t="s">
        <v>4</v>
      </c>
      <c r="D15" s="89">
        <f>'Raccolta voti '!C13</f>
        <v>3467</v>
      </c>
      <c r="E15" s="23">
        <f>SUM(D15/D12)</f>
        <v>0.6002423822714681</v>
      </c>
      <c r="F15" s="20" t="s">
        <v>8</v>
      </c>
      <c r="G15" s="19"/>
      <c r="H15" s="24" t="s">
        <v>12</v>
      </c>
      <c r="I15" s="27">
        <f>'Raccolta voti '!$C$28</f>
        <v>3256</v>
      </c>
      <c r="J15" s="23">
        <f>SUM(I15/D15)</f>
        <v>0.9391404672627632</v>
      </c>
      <c r="K15" s="20" t="s">
        <v>9</v>
      </c>
      <c r="L15" s="19"/>
      <c r="M15" s="19"/>
      <c r="N15" s="19"/>
      <c r="O15" s="19"/>
    </row>
    <row r="16" spans="1:15" ht="15.75">
      <c r="A16" s="22"/>
      <c r="B16" s="22"/>
      <c r="C16" s="25"/>
      <c r="D16" s="90"/>
      <c r="E16" s="26"/>
      <c r="F16" s="19"/>
      <c r="G16" s="20"/>
      <c r="H16" s="19"/>
      <c r="I16" s="19"/>
      <c r="J16" s="19"/>
      <c r="K16" s="19"/>
      <c r="L16" s="19"/>
      <c r="M16" s="19"/>
      <c r="N16" s="19"/>
      <c r="O16" s="19"/>
    </row>
    <row r="17" spans="1:15" ht="15.75">
      <c r="A17" s="53"/>
      <c r="B17" s="53"/>
      <c r="C17" s="54"/>
      <c r="D17" s="91"/>
      <c r="E17" s="56"/>
      <c r="F17" s="19"/>
      <c r="G17" s="20"/>
      <c r="H17" s="55"/>
      <c r="I17" s="55"/>
      <c r="J17" s="55"/>
      <c r="K17" s="19"/>
      <c r="L17" s="19"/>
      <c r="M17" s="19"/>
      <c r="N17" s="19"/>
      <c r="O17" s="19"/>
    </row>
    <row r="18" spans="1:15" ht="31.5" customHeight="1">
      <c r="A18" s="53" t="s">
        <v>5</v>
      </c>
      <c r="B18" s="53"/>
      <c r="C18" s="57" t="str">
        <f>'Raccolta voti '!A43</f>
        <v>1 - Per Bobba Pensionati e Invalidi Giovani insieme</v>
      </c>
      <c r="D18" s="93">
        <f>'Raccolta voti '!C43</f>
        <v>18</v>
      </c>
      <c r="E18" s="58">
        <f>SUM(D18/I27)</f>
        <v>0.007134363852556481</v>
      </c>
      <c r="F18" s="44" t="s">
        <v>38</v>
      </c>
      <c r="G18" s="20"/>
      <c r="H18" s="57" t="str">
        <f>'Raccolta voti '!A53</f>
        <v>11 - Casini Libertas Unione di Centro</v>
      </c>
      <c r="I18" s="93">
        <f>'Raccolta voti '!C53</f>
        <v>60</v>
      </c>
      <c r="J18" s="58">
        <f>SUM(I18/I27)</f>
        <v>0.023781212841854936</v>
      </c>
      <c r="K18" s="205" t="s">
        <v>38</v>
      </c>
      <c r="L18" s="206"/>
      <c r="M18" s="19"/>
      <c r="N18" s="19"/>
      <c r="O18" s="19"/>
    </row>
    <row r="19" spans="1:15" ht="31.5" customHeight="1">
      <c r="A19" s="59"/>
      <c r="B19" s="59"/>
      <c r="C19" s="57" t="str">
        <f>'Raccolta voti '!A44</f>
        <v>2 - PD Partito Democratico Bobba Presidente</v>
      </c>
      <c r="D19" s="93">
        <f>'Raccolta voti '!C44</f>
        <v>744</v>
      </c>
      <c r="E19" s="58">
        <f>SUM(D19/I27)</f>
        <v>0.29488703923900117</v>
      </c>
      <c r="F19" s="44" t="s">
        <v>38</v>
      </c>
      <c r="G19" s="20"/>
      <c r="H19" s="57" t="str">
        <f>'Raccolta voti '!A54</f>
        <v>12 - La Destra Storace</v>
      </c>
      <c r="I19" s="93">
        <f>'Raccolta voti '!C54</f>
        <v>48</v>
      </c>
      <c r="J19" s="58">
        <f>SUM(I19/I27)</f>
        <v>0.019024970273483946</v>
      </c>
      <c r="K19" s="205" t="s">
        <v>38</v>
      </c>
      <c r="L19" s="206"/>
      <c r="M19" s="19"/>
      <c r="N19" s="19"/>
      <c r="O19" s="19"/>
    </row>
    <row r="20" spans="1:15" ht="31.5" customHeight="1">
      <c r="A20" s="59"/>
      <c r="B20" s="59"/>
      <c r="C20" s="57" t="str">
        <f>'Raccolta voti '!A45</f>
        <v>3 - Orgoglio Piemonte Moderati per Bobba Presidente</v>
      </c>
      <c r="D20" s="93">
        <f>'Raccolta voti '!C45</f>
        <v>18</v>
      </c>
      <c r="E20" s="58">
        <f>SUM(D20/I27)</f>
        <v>0.007134363852556481</v>
      </c>
      <c r="F20" s="44" t="s">
        <v>38</v>
      </c>
      <c r="G20" s="20"/>
      <c r="H20" s="57" t="str">
        <f>'Raccolta voti '!A55</f>
        <v>13 - Il Popolo della Libertà Berlusconi per Riva Vercellotti</v>
      </c>
      <c r="I20" s="93">
        <f>'Raccolta voti '!C55</f>
        <v>658</v>
      </c>
      <c r="J20" s="58">
        <f>SUM(I20/I27)</f>
        <v>0.2608006341656758</v>
      </c>
      <c r="K20" s="205" t="s">
        <v>38</v>
      </c>
      <c r="L20" s="206"/>
      <c r="M20" s="19"/>
      <c r="N20" s="19"/>
      <c r="O20" s="19"/>
    </row>
    <row r="21" spans="1:15" ht="31.5" customHeight="1">
      <c r="A21" s="59"/>
      <c r="B21" s="59"/>
      <c r="C21" s="57" t="str">
        <f>'Raccolta voti '!A46</f>
        <v>4 - Lista Civica Vercelli Valsesia Bobba Presidente</v>
      </c>
      <c r="D21" s="93">
        <f>'Raccolta voti '!C46</f>
        <v>90</v>
      </c>
      <c r="E21" s="58">
        <f>SUM(D21/I27)</f>
        <v>0.0356718192627824</v>
      </c>
      <c r="F21" s="44" t="s">
        <v>38</v>
      </c>
      <c r="G21" s="20"/>
      <c r="H21" s="57" t="str">
        <f>'Raccolta voti '!A56</f>
        <v>14 - Pensionati</v>
      </c>
      <c r="I21" s="93">
        <f>'Raccolta voti '!C56</f>
        <v>68</v>
      </c>
      <c r="J21" s="58">
        <f>SUM(I21/I27)</f>
        <v>0.026952041220768927</v>
      </c>
      <c r="K21" s="205" t="s">
        <v>38</v>
      </c>
      <c r="L21" s="206"/>
      <c r="M21" s="19"/>
      <c r="N21" s="19"/>
      <c r="O21" s="19"/>
    </row>
    <row r="22" spans="1:15" ht="31.5" customHeight="1">
      <c r="A22" s="59"/>
      <c r="B22" s="59"/>
      <c r="C22" s="57" t="str">
        <f>'Raccolta voti '!A47</f>
        <v>5 - Lega Lombardo Veneta</v>
      </c>
      <c r="D22" s="93">
        <f>'Raccolta voti '!C47</f>
        <v>32</v>
      </c>
      <c r="E22" s="58">
        <f>SUM(D22/I27)</f>
        <v>0.012683313515655966</v>
      </c>
      <c r="F22" s="44" t="s">
        <v>38</v>
      </c>
      <c r="G22" s="20"/>
      <c r="H22" s="57" t="str">
        <f>'Raccolta voti '!A57</f>
        <v>15 - Lega Nord Bossi</v>
      </c>
      <c r="I22" s="93">
        <f>'Raccolta voti '!C57</f>
        <v>337</v>
      </c>
      <c r="J22" s="58">
        <f>SUM(I22/I27)</f>
        <v>0.1335711454617519</v>
      </c>
      <c r="K22" s="205" t="s">
        <v>38</v>
      </c>
      <c r="L22" s="206"/>
      <c r="M22" s="19"/>
      <c r="N22" s="19"/>
      <c r="O22" s="19"/>
    </row>
    <row r="23" spans="1:15" ht="31.5" customHeight="1">
      <c r="A23" s="59"/>
      <c r="B23" s="59"/>
      <c r="C23" s="57" t="str">
        <f>'Raccolta voti '!A48</f>
        <v>6 - Nuovo Polo (FLI - API - Rinascita Democr. Cristiana)</v>
      </c>
      <c r="D23" s="93">
        <f>'Raccolta voti '!C48</f>
        <v>57</v>
      </c>
      <c r="E23" s="58">
        <f>SUM(D23/I27)</f>
        <v>0.022592152199762187</v>
      </c>
      <c r="F23" s="44" t="s">
        <v>38</v>
      </c>
      <c r="G23" s="20"/>
      <c r="H23" s="57" t="str">
        <f>'Raccolta voti '!A58</f>
        <v>16 - Fiamma tricolore Destra Sociale</v>
      </c>
      <c r="I23" s="93">
        <f>'Raccolta voti '!C58</f>
        <v>24</v>
      </c>
      <c r="J23" s="58">
        <f>SUM(I23/I$27)</f>
        <v>0.009512485136741973</v>
      </c>
      <c r="K23" s="205" t="s">
        <v>38</v>
      </c>
      <c r="L23" s="206"/>
      <c r="M23" s="19"/>
      <c r="N23" s="19"/>
      <c r="O23" s="19"/>
    </row>
    <row r="24" spans="1:15" ht="31.5" customHeight="1">
      <c r="A24" s="59"/>
      <c r="B24" s="59"/>
      <c r="C24" s="57" t="str">
        <f>'Raccolta voti '!A49</f>
        <v>7 - Federaz. Sinistra Rifondazione Comunisti Italiani</v>
      </c>
      <c r="D24" s="93">
        <f>'Raccolta voti '!C49</f>
        <v>49</v>
      </c>
      <c r="E24" s="58">
        <f>SUM(D24/I27)</f>
        <v>0.019421323820848196</v>
      </c>
      <c r="F24" s="44" t="s">
        <v>38</v>
      </c>
      <c r="G24" s="20"/>
      <c r="H24" s="57" t="str">
        <f>'Raccolta voti '!A59</f>
        <v>17 - Contro il Nucleare Ecologisti per il lavoro sostenibile</v>
      </c>
      <c r="I24" s="93">
        <f>'Raccolta voti '!C59</f>
        <v>18</v>
      </c>
      <c r="J24" s="58">
        <f>SUM(I24/I$27)</f>
        <v>0.007134363852556481</v>
      </c>
      <c r="K24" s="205" t="s">
        <v>38</v>
      </c>
      <c r="L24" s="206"/>
      <c r="M24" s="19"/>
      <c r="N24" s="19"/>
      <c r="O24" s="19"/>
    </row>
    <row r="25" spans="1:15" ht="31.5" customHeight="1">
      <c r="A25" s="59"/>
      <c r="B25" s="59"/>
      <c r="C25" s="57" t="str">
        <f>'Raccolta voti '!A50</f>
        <v>8 - Sinistra Ecologia Libertà con Vendola</v>
      </c>
      <c r="D25" s="93">
        <f>'Raccolta voti '!C50</f>
        <v>161</v>
      </c>
      <c r="E25" s="58">
        <f>SUM(D25/I27)</f>
        <v>0.06381292112564407</v>
      </c>
      <c r="F25" s="44" t="s">
        <v>38</v>
      </c>
      <c r="G25" s="20"/>
      <c r="H25" s="53"/>
      <c r="I25" s="63"/>
      <c r="J25" s="64"/>
      <c r="K25" s="206"/>
      <c r="L25" s="206"/>
      <c r="M25" s="19"/>
      <c r="N25" s="19"/>
      <c r="O25" s="19"/>
    </row>
    <row r="26" spans="1:15" ht="31.5" customHeight="1">
      <c r="A26" s="59"/>
      <c r="B26" s="59"/>
      <c r="C26" s="57" t="str">
        <f>'Raccolta voti '!A51</f>
        <v>9 - DiPietro Italia dei Valori</v>
      </c>
      <c r="D26" s="93">
        <f>'Raccolta voti '!C51</f>
        <v>122</v>
      </c>
      <c r="E26" s="58">
        <f>SUM(D26/I27)</f>
        <v>0.048355132778438364</v>
      </c>
      <c r="F26" s="44" t="s">
        <v>38</v>
      </c>
      <c r="G26" s="20"/>
      <c r="H26" s="53"/>
      <c r="I26" s="63"/>
      <c r="J26" s="64"/>
      <c r="K26" s="206"/>
      <c r="L26" s="206"/>
      <c r="M26" s="19"/>
      <c r="N26" s="19"/>
      <c r="O26" s="19"/>
    </row>
    <row r="27" spans="1:15" ht="31.5" customHeight="1">
      <c r="A27" s="59"/>
      <c r="B27" s="59"/>
      <c r="C27" s="57" t="str">
        <f>'Raccolta voti '!A52</f>
        <v>10 - Italia Federale Presidente del Vercellese</v>
      </c>
      <c r="D27" s="93">
        <f>'Raccolta voti '!C52</f>
        <v>19</v>
      </c>
      <c r="E27" s="58">
        <f>SUM(D27/I27)</f>
        <v>0.0075307173999207295</v>
      </c>
      <c r="F27" s="44" t="s">
        <v>38</v>
      </c>
      <c r="G27" s="20"/>
      <c r="H27" s="60" t="s">
        <v>16</v>
      </c>
      <c r="I27" s="134">
        <f>'Raccolta voti '!$C$60</f>
        <v>2523</v>
      </c>
      <c r="J27" s="61">
        <f>SUM(I27/I$27)</f>
        <v>1</v>
      </c>
      <c r="K27" s="205" t="s">
        <v>38</v>
      </c>
      <c r="L27" s="206"/>
      <c r="M27" s="19"/>
      <c r="N27" s="19"/>
      <c r="O27" s="19"/>
    </row>
    <row r="28" spans="1:15" ht="31.5" customHeight="1">
      <c r="A28" s="20"/>
      <c r="B28" s="20"/>
      <c r="C28" s="25"/>
      <c r="D28" s="90"/>
      <c r="E28" s="26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31.5" customHeight="1">
      <c r="A29" s="20"/>
      <c r="B29" s="20"/>
      <c r="C29" s="25"/>
      <c r="D29" s="90"/>
      <c r="E29" s="26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31.5" customHeight="1">
      <c r="A30" s="20"/>
      <c r="B30" s="20"/>
      <c r="C30" s="25"/>
      <c r="D30" s="90"/>
      <c r="E30" s="26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31.5" customHeight="1">
      <c r="A31" s="20"/>
      <c r="B31" s="20"/>
      <c r="C31" s="25"/>
      <c r="D31" s="90"/>
      <c r="E31" s="26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2" ht="31.5" customHeight="1">
      <c r="A32" s="3"/>
      <c r="B32" s="3"/>
    </row>
    <row r="33" spans="1:2" ht="31.5" customHeight="1">
      <c r="A33" s="3"/>
      <c r="B33" s="3"/>
    </row>
    <row r="34" spans="1:2" ht="31.5" customHeight="1">
      <c r="A34" s="3"/>
      <c r="B34" s="3"/>
    </row>
    <row r="35" spans="1:2" ht="31.5" customHeight="1">
      <c r="A35" s="3"/>
      <c r="B35" s="3"/>
    </row>
    <row r="36" spans="1:2" ht="31.5" customHeight="1">
      <c r="A36" s="3"/>
      <c r="B36" s="11"/>
    </row>
    <row r="37" spans="1:2" ht="15.75">
      <c r="A37" s="3"/>
      <c r="B37" s="3"/>
    </row>
    <row r="38" spans="1:2" ht="15.75">
      <c r="A38" s="3"/>
      <c r="B38" s="3"/>
    </row>
    <row r="39" ht="15.75">
      <c r="C39" s="4"/>
    </row>
  </sheetData>
  <sheetProtection password="8351" sheet="1" objects="1" scenarios="1"/>
  <mergeCells count="15">
    <mergeCell ref="K26:L26"/>
    <mergeCell ref="K27:L27"/>
    <mergeCell ref="K22:L22"/>
    <mergeCell ref="K23:L23"/>
    <mergeCell ref="K24:L24"/>
    <mergeCell ref="K25:L25"/>
    <mergeCell ref="K19:L19"/>
    <mergeCell ref="K20:L20"/>
    <mergeCell ref="K21:L21"/>
    <mergeCell ref="A1:F1"/>
    <mergeCell ref="A7:F7"/>
    <mergeCell ref="A4:F4"/>
    <mergeCell ref="A3:F3"/>
    <mergeCell ref="A2:F2"/>
    <mergeCell ref="K18:L18"/>
  </mergeCells>
  <printOptions horizontalCentered="1" verticalCentered="1"/>
  <pageMargins left="0.2755905511811024" right="0.2755905511811024" top="0.6692913385826772" bottom="0.29" header="0.5118110236220472" footer="0.2362204724409449"/>
  <pageSetup fitToHeight="1" fitToWidth="1" horizontalDpi="300" verticalDpi="300" orientation="landscape" paperSize="9" scale="66" r:id="rId2"/>
  <headerFooter alignWithMargins="0">
    <oddHeader>&amp;C
</oddHeader>
    <oddFooter>&amp;R&amp;D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43"/>
  <sheetViews>
    <sheetView zoomScale="75" zoomScaleNormal="75" zoomScalePageLayoutView="0" workbookViewId="0" topLeftCell="A1">
      <selection activeCell="E15" sqref="E15"/>
    </sheetView>
  </sheetViews>
  <sheetFormatPr defaultColWidth="8.8515625" defaultRowHeight="12.75"/>
  <cols>
    <col min="1" max="1" width="10.421875" style="1" customWidth="1"/>
    <col min="2" max="2" width="6.28125" style="102" customWidth="1"/>
    <col min="3" max="3" width="62.8515625" style="1" customWidth="1"/>
    <col min="4" max="4" width="10.421875" style="2" customWidth="1"/>
    <col min="5" max="5" width="12.421875" style="5" customWidth="1"/>
    <col min="6" max="6" width="17.421875" style="2" customWidth="1"/>
    <col min="7" max="16384" width="8.8515625" style="2" customWidth="1"/>
  </cols>
  <sheetData>
    <row r="1" spans="1:6" ht="15.75">
      <c r="A1" s="207" t="str">
        <f>'Raccolta voti '!A1</f>
        <v>ELEZIONE DIRETTA DEL PRESIDENTE DELLA PROVINCIA</v>
      </c>
      <c r="B1" s="207"/>
      <c r="C1" s="207"/>
      <c r="D1" s="207"/>
      <c r="E1" s="207"/>
      <c r="F1" s="207"/>
    </row>
    <row r="2" spans="1:6" ht="15.75">
      <c r="A2" s="207" t="str">
        <f>'Raccolta voti '!A2</f>
        <v>E DEL CONSIGLIO PROVINCIALE DI VERCELLI</v>
      </c>
      <c r="B2" s="207"/>
      <c r="C2" s="207"/>
      <c r="D2" s="207"/>
      <c r="E2" s="207"/>
      <c r="F2" s="207"/>
    </row>
    <row r="3" spans="1:6" ht="15.75">
      <c r="A3" s="207" t="str">
        <f>'Raccolta voti '!A3</f>
        <v>DI DOMENICA 15 E LUNEDI' 16 MAGGIO 2011</v>
      </c>
      <c r="B3" s="207"/>
      <c r="C3" s="207"/>
      <c r="D3" s="207"/>
      <c r="E3" s="207"/>
      <c r="F3" s="207"/>
    </row>
    <row r="4" spans="1:6" ht="15.75">
      <c r="A4" s="208" t="str">
        <f>'Raccolta voti '!A4</f>
        <v>COLLEGIO UNINOMINALE PROVINCIALE VERCELLI IV</v>
      </c>
      <c r="B4" s="208"/>
      <c r="C4" s="208"/>
      <c r="D4" s="208"/>
      <c r="E4" s="208"/>
      <c r="F4" s="208"/>
    </row>
    <row r="5" spans="1:6" ht="15.75">
      <c r="A5" s="97"/>
      <c r="B5" s="97"/>
      <c r="C5" s="97"/>
      <c r="D5" s="97"/>
      <c r="E5" s="97"/>
      <c r="F5" s="97"/>
    </row>
    <row r="6" spans="1:6" ht="15.75">
      <c r="A6" s="208" t="s">
        <v>19</v>
      </c>
      <c r="B6" s="208"/>
      <c r="C6" s="208"/>
      <c r="D6" s="208"/>
      <c r="E6" s="208"/>
      <c r="F6" s="208"/>
    </row>
    <row r="7" spans="1:6" ht="15.75">
      <c r="A7" s="18"/>
      <c r="B7" s="18"/>
      <c r="C7" s="18"/>
      <c r="D7" s="18"/>
      <c r="E7" s="18"/>
      <c r="F7" s="18"/>
    </row>
    <row r="8" spans="1:6" ht="15.75">
      <c r="A8" s="25"/>
      <c r="B8" s="101"/>
      <c r="C8" s="27" t="str">
        <f>'Riepil. voti lista Video'!$H$7</f>
        <v>Sezioni scrutinate</v>
      </c>
      <c r="D8" s="27">
        <f>'Raccolta voti '!$C$29</f>
        <v>7</v>
      </c>
      <c r="E8" s="99" t="s">
        <v>23</v>
      </c>
      <c r="F8" s="24">
        <f>'Raccolta voti '!$Y$10</f>
        <v>7</v>
      </c>
    </row>
    <row r="9" spans="1:6" ht="15.75">
      <c r="A9" s="25"/>
      <c r="B9" s="101"/>
      <c r="C9" s="27"/>
      <c r="D9" s="89"/>
      <c r="E9" s="99"/>
      <c r="F9" s="89"/>
    </row>
    <row r="10" spans="1:6" ht="15.75">
      <c r="A10" s="125"/>
      <c r="B10" s="126"/>
      <c r="C10" s="110"/>
      <c r="D10" s="109"/>
      <c r="E10" s="127"/>
      <c r="F10" s="128"/>
    </row>
    <row r="11" spans="1:6" ht="15">
      <c r="A11" s="113"/>
      <c r="B11" s="89"/>
      <c r="C11" s="20"/>
      <c r="D11" s="27" t="s">
        <v>4</v>
      </c>
      <c r="E11" s="28" t="s">
        <v>7</v>
      </c>
      <c r="F11" s="112"/>
    </row>
    <row r="12" spans="1:6" ht="15.75">
      <c r="A12" s="111" t="s">
        <v>0</v>
      </c>
      <c r="B12" s="18"/>
      <c r="C12" s="20" t="s">
        <v>1</v>
      </c>
      <c r="D12" s="20">
        <f>'Raccolta voti '!C8</f>
        <v>2725</v>
      </c>
      <c r="E12" s="21"/>
      <c r="F12" s="112"/>
    </row>
    <row r="13" spans="1:6" ht="15">
      <c r="A13" s="113"/>
      <c r="B13" s="89"/>
      <c r="C13" s="20" t="s">
        <v>2</v>
      </c>
      <c r="D13" s="20">
        <f>'Raccolta voti '!C9</f>
        <v>3051</v>
      </c>
      <c r="E13" s="21"/>
      <c r="F13" s="112"/>
    </row>
    <row r="14" spans="1:6" ht="15">
      <c r="A14" s="113"/>
      <c r="B14" s="89"/>
      <c r="C14" s="20" t="s">
        <v>4</v>
      </c>
      <c r="D14" s="20">
        <f>'Raccolta voti '!C10</f>
        <v>5776</v>
      </c>
      <c r="E14" s="21"/>
      <c r="F14" s="112"/>
    </row>
    <row r="15" spans="1:6" ht="15.75">
      <c r="A15" s="111" t="s">
        <v>3</v>
      </c>
      <c r="B15" s="18"/>
      <c r="C15" s="20" t="s">
        <v>1</v>
      </c>
      <c r="D15" s="20">
        <f>'Raccolta voti '!C11</f>
        <v>1654</v>
      </c>
      <c r="E15" s="23">
        <f>SUM(D15/D12)</f>
        <v>0.6069724770642202</v>
      </c>
      <c r="F15" s="112" t="s">
        <v>8</v>
      </c>
    </row>
    <row r="16" spans="1:6" ht="15">
      <c r="A16" s="113"/>
      <c r="B16" s="89"/>
      <c r="C16" s="20" t="s">
        <v>2</v>
      </c>
      <c r="D16" s="20">
        <f>'Raccolta voti '!C12</f>
        <v>1813</v>
      </c>
      <c r="E16" s="23">
        <f>SUM(D16/D13)</f>
        <v>0.594231399541134</v>
      </c>
      <c r="F16" s="112" t="s">
        <v>8</v>
      </c>
    </row>
    <row r="17" spans="1:6" ht="15">
      <c r="A17" s="113"/>
      <c r="B17" s="89"/>
      <c r="C17" s="20" t="s">
        <v>4</v>
      </c>
      <c r="D17" s="20">
        <f>'Raccolta voti '!C13</f>
        <v>3467</v>
      </c>
      <c r="E17" s="23">
        <f>SUM(D17/D14)</f>
        <v>0.6002423822714681</v>
      </c>
      <c r="F17" s="112" t="s">
        <v>8</v>
      </c>
    </row>
    <row r="18" spans="1:6" ht="15.75">
      <c r="A18" s="111"/>
      <c r="B18" s="18"/>
      <c r="C18" s="20"/>
      <c r="D18" s="19"/>
      <c r="E18" s="26"/>
      <c r="F18" s="112"/>
    </row>
    <row r="19" spans="1:6" ht="15.75">
      <c r="A19" s="111"/>
      <c r="B19" s="18"/>
      <c r="C19" s="20" t="s">
        <v>14</v>
      </c>
      <c r="D19" s="100">
        <f>'Raccolta voti '!C14</f>
        <v>55</v>
      </c>
      <c r="E19" s="23">
        <f>SUM(D19/D17)</f>
        <v>0.015863859244303433</v>
      </c>
      <c r="F19" s="112" t="s">
        <v>9</v>
      </c>
    </row>
    <row r="20" spans="1:6" ht="15.75">
      <c r="A20" s="111"/>
      <c r="B20" s="18"/>
      <c r="C20" s="20" t="s">
        <v>35</v>
      </c>
      <c r="D20" s="20">
        <f>'Raccolta voti '!C15</f>
        <v>156</v>
      </c>
      <c r="E20" s="23">
        <f>SUM(D20/D17)</f>
        <v>0.044995673492933375</v>
      </c>
      <c r="F20" s="112" t="s">
        <v>9</v>
      </c>
    </row>
    <row r="21" spans="1:6" ht="15.75">
      <c r="A21" s="111"/>
      <c r="B21" s="18"/>
      <c r="C21" s="20" t="str">
        <f>'Raccolta voti '!$A$16</f>
        <v>Schede contestate e non attribuite</v>
      </c>
      <c r="D21" s="20">
        <f>'Raccolta voti '!C16</f>
        <v>0</v>
      </c>
      <c r="E21" s="23">
        <f>SUM(D21/D17)</f>
        <v>0</v>
      </c>
      <c r="F21" s="112" t="s">
        <v>9</v>
      </c>
    </row>
    <row r="22" spans="1:6" ht="15.75">
      <c r="A22" s="111"/>
      <c r="B22" s="18"/>
      <c r="C22" s="20" t="s">
        <v>15</v>
      </c>
      <c r="D22" s="20">
        <f>'Raccolta voti '!C17</f>
        <v>211</v>
      </c>
      <c r="E22" s="23">
        <f>SUM(D22/D17)</f>
        <v>0.06085953273723681</v>
      </c>
      <c r="F22" s="112" t="s">
        <v>9</v>
      </c>
    </row>
    <row r="23" spans="1:6" ht="15.75">
      <c r="A23" s="111"/>
      <c r="B23" s="18"/>
      <c r="C23" s="24" t="s">
        <v>12</v>
      </c>
      <c r="D23" s="20">
        <f>'Raccolta voti '!$C$28</f>
        <v>3256</v>
      </c>
      <c r="E23" s="23">
        <f>SUM(D23/D17)</f>
        <v>0.9391404672627632</v>
      </c>
      <c r="F23" s="112" t="s">
        <v>9</v>
      </c>
    </row>
    <row r="24" spans="1:6" ht="15.75">
      <c r="A24" s="114"/>
      <c r="B24" s="115"/>
      <c r="C24" s="116"/>
      <c r="D24" s="117"/>
      <c r="E24" s="118"/>
      <c r="F24" s="119"/>
    </row>
    <row r="25" spans="1:6" s="62" customFormat="1" ht="31.5" customHeight="1">
      <c r="A25" s="120" t="s">
        <v>5</v>
      </c>
      <c r="B25" s="121"/>
      <c r="C25" s="120" t="str">
        <f>'Raccolta voti '!A43</f>
        <v>1 - Per Bobba Pensionati e Invalidi Giovani insieme</v>
      </c>
      <c r="D25" s="122">
        <f>'Raccolta voti '!C43</f>
        <v>18</v>
      </c>
      <c r="E25" s="123">
        <f aca="true" t="shared" si="0" ref="E25:E42">SUM(D25/D$42)</f>
        <v>0.007134363852556481</v>
      </c>
      <c r="F25" s="124" t="s">
        <v>38</v>
      </c>
    </row>
    <row r="26" spans="1:6" s="62" customFormat="1" ht="31.5" customHeight="1">
      <c r="A26" s="105"/>
      <c r="B26" s="106"/>
      <c r="C26" s="107" t="str">
        <f>'Raccolta voti '!A44</f>
        <v>2 - PD Partito Democratico Bobba Presidente</v>
      </c>
      <c r="D26" s="105">
        <f>'Raccolta voti '!C44</f>
        <v>744</v>
      </c>
      <c r="E26" s="108">
        <f t="shared" si="0"/>
        <v>0.29488703923900117</v>
      </c>
      <c r="F26" s="104" t="s">
        <v>38</v>
      </c>
    </row>
    <row r="27" spans="1:6" s="62" customFormat="1" ht="31.5" customHeight="1">
      <c r="A27" s="105"/>
      <c r="B27" s="106"/>
      <c r="C27" s="107" t="str">
        <f>'Raccolta voti '!A45</f>
        <v>3 - Orgoglio Piemonte Moderati per Bobba Presidente</v>
      </c>
      <c r="D27" s="105">
        <f>'Raccolta voti '!C45</f>
        <v>18</v>
      </c>
      <c r="E27" s="108">
        <f t="shared" si="0"/>
        <v>0.007134363852556481</v>
      </c>
      <c r="F27" s="104" t="s">
        <v>38</v>
      </c>
    </row>
    <row r="28" spans="1:6" s="62" customFormat="1" ht="31.5" customHeight="1">
      <c r="A28" s="105"/>
      <c r="B28" s="106"/>
      <c r="C28" s="107" t="str">
        <f>'Raccolta voti '!A46</f>
        <v>4 - Lista Civica Vercelli Valsesia Bobba Presidente</v>
      </c>
      <c r="D28" s="105">
        <f>'Raccolta voti '!C46</f>
        <v>90</v>
      </c>
      <c r="E28" s="108">
        <f t="shared" si="0"/>
        <v>0.0356718192627824</v>
      </c>
      <c r="F28" s="104" t="s">
        <v>38</v>
      </c>
    </row>
    <row r="29" spans="1:6" s="62" customFormat="1" ht="31.5" customHeight="1">
      <c r="A29" s="105"/>
      <c r="B29" s="106"/>
      <c r="C29" s="107" t="str">
        <f>'Raccolta voti '!A47</f>
        <v>5 - Lega Lombardo Veneta</v>
      </c>
      <c r="D29" s="105">
        <f>'Raccolta voti '!C47</f>
        <v>32</v>
      </c>
      <c r="E29" s="108">
        <f t="shared" si="0"/>
        <v>0.012683313515655966</v>
      </c>
      <c r="F29" s="104" t="s">
        <v>38</v>
      </c>
    </row>
    <row r="30" spans="1:6" s="62" customFormat="1" ht="31.5" customHeight="1">
      <c r="A30" s="105"/>
      <c r="B30" s="106"/>
      <c r="C30" s="107" t="str">
        <f>'Raccolta voti '!A48</f>
        <v>6 - Nuovo Polo (FLI - API - Rinascita Democr. Cristiana)</v>
      </c>
      <c r="D30" s="105">
        <f>'Raccolta voti '!C48</f>
        <v>57</v>
      </c>
      <c r="E30" s="108">
        <f t="shared" si="0"/>
        <v>0.022592152199762187</v>
      </c>
      <c r="F30" s="104" t="s">
        <v>38</v>
      </c>
    </row>
    <row r="31" spans="1:6" s="62" customFormat="1" ht="31.5" customHeight="1">
      <c r="A31" s="105"/>
      <c r="B31" s="106"/>
      <c r="C31" s="107" t="str">
        <f>'Raccolta voti '!A49</f>
        <v>7 - Federaz. Sinistra Rifondazione Comunisti Italiani</v>
      </c>
      <c r="D31" s="105">
        <f>'Raccolta voti '!C49</f>
        <v>49</v>
      </c>
      <c r="E31" s="108">
        <f t="shared" si="0"/>
        <v>0.019421323820848196</v>
      </c>
      <c r="F31" s="104" t="s">
        <v>38</v>
      </c>
    </row>
    <row r="32" spans="1:6" s="62" customFormat="1" ht="31.5" customHeight="1">
      <c r="A32" s="105"/>
      <c r="B32" s="106"/>
      <c r="C32" s="107" t="str">
        <f>'Raccolta voti '!A50</f>
        <v>8 - Sinistra Ecologia Libertà con Vendola</v>
      </c>
      <c r="D32" s="105">
        <f>'Raccolta voti '!C50</f>
        <v>161</v>
      </c>
      <c r="E32" s="108">
        <f t="shared" si="0"/>
        <v>0.06381292112564407</v>
      </c>
      <c r="F32" s="104" t="s">
        <v>38</v>
      </c>
    </row>
    <row r="33" spans="1:6" s="62" customFormat="1" ht="31.5" customHeight="1">
      <c r="A33" s="105"/>
      <c r="B33" s="106"/>
      <c r="C33" s="107" t="str">
        <f>'Raccolta voti '!A51</f>
        <v>9 - DiPietro Italia dei Valori</v>
      </c>
      <c r="D33" s="105">
        <f>'Raccolta voti '!C51</f>
        <v>122</v>
      </c>
      <c r="E33" s="108">
        <f t="shared" si="0"/>
        <v>0.048355132778438364</v>
      </c>
      <c r="F33" s="104" t="s">
        <v>38</v>
      </c>
    </row>
    <row r="34" spans="1:6" s="62" customFormat="1" ht="31.5" customHeight="1">
      <c r="A34" s="105"/>
      <c r="B34" s="106"/>
      <c r="C34" s="107" t="str">
        <f>'Raccolta voti '!A52</f>
        <v>10 - Italia Federale Presidente del Vercellese</v>
      </c>
      <c r="D34" s="105">
        <f>'Raccolta voti '!C52</f>
        <v>19</v>
      </c>
      <c r="E34" s="108">
        <f t="shared" si="0"/>
        <v>0.0075307173999207295</v>
      </c>
      <c r="F34" s="104" t="s">
        <v>38</v>
      </c>
    </row>
    <row r="35" spans="1:6" s="62" customFormat="1" ht="31.5" customHeight="1">
      <c r="A35" s="105"/>
      <c r="B35" s="106"/>
      <c r="C35" s="107" t="str">
        <f>'Raccolta voti '!A53</f>
        <v>11 - Casini Libertas Unione di Centro</v>
      </c>
      <c r="D35" s="105">
        <f>'Raccolta voti '!C53</f>
        <v>60</v>
      </c>
      <c r="E35" s="108">
        <f t="shared" si="0"/>
        <v>0.023781212841854936</v>
      </c>
      <c r="F35" s="104" t="s">
        <v>38</v>
      </c>
    </row>
    <row r="36" spans="1:6" s="62" customFormat="1" ht="31.5" customHeight="1">
      <c r="A36" s="105"/>
      <c r="B36" s="106"/>
      <c r="C36" s="107" t="str">
        <f>'Raccolta voti '!A54</f>
        <v>12 - La Destra Storace</v>
      </c>
      <c r="D36" s="105">
        <f>'Raccolta voti '!C54</f>
        <v>48</v>
      </c>
      <c r="E36" s="108">
        <f t="shared" si="0"/>
        <v>0.019024970273483946</v>
      </c>
      <c r="F36" s="104" t="s">
        <v>38</v>
      </c>
    </row>
    <row r="37" spans="1:6" s="62" customFormat="1" ht="31.5" customHeight="1">
      <c r="A37" s="105"/>
      <c r="B37" s="106"/>
      <c r="C37" s="107" t="str">
        <f>'Raccolta voti '!A55</f>
        <v>13 - Il Popolo della Libertà Berlusconi per Riva Vercellotti</v>
      </c>
      <c r="D37" s="105">
        <f>'Raccolta voti '!C55</f>
        <v>658</v>
      </c>
      <c r="E37" s="108">
        <f t="shared" si="0"/>
        <v>0.2608006341656758</v>
      </c>
      <c r="F37" s="104" t="s">
        <v>38</v>
      </c>
    </row>
    <row r="38" spans="1:6" s="62" customFormat="1" ht="31.5" customHeight="1">
      <c r="A38" s="105"/>
      <c r="B38" s="106"/>
      <c r="C38" s="107" t="str">
        <f>'Raccolta voti '!A56</f>
        <v>14 - Pensionati</v>
      </c>
      <c r="D38" s="105">
        <f>'Raccolta voti '!C56</f>
        <v>68</v>
      </c>
      <c r="E38" s="108">
        <f t="shared" si="0"/>
        <v>0.026952041220768927</v>
      </c>
      <c r="F38" s="104" t="s">
        <v>38</v>
      </c>
    </row>
    <row r="39" spans="1:6" s="62" customFormat="1" ht="31.5" customHeight="1">
      <c r="A39" s="105"/>
      <c r="B39" s="106"/>
      <c r="C39" s="107" t="str">
        <f>'Raccolta voti '!A57</f>
        <v>15 - Lega Nord Bossi</v>
      </c>
      <c r="D39" s="105">
        <f>'Raccolta voti '!C57</f>
        <v>337</v>
      </c>
      <c r="E39" s="108">
        <f t="shared" si="0"/>
        <v>0.1335711454617519</v>
      </c>
      <c r="F39" s="104" t="s">
        <v>38</v>
      </c>
    </row>
    <row r="40" spans="1:6" s="62" customFormat="1" ht="31.5" customHeight="1">
      <c r="A40" s="105"/>
      <c r="B40" s="106"/>
      <c r="C40" s="107" t="str">
        <f>'Raccolta voti '!A58</f>
        <v>16 - Fiamma tricolore Destra Sociale</v>
      </c>
      <c r="D40" s="105">
        <f>'Raccolta voti '!C58</f>
        <v>24</v>
      </c>
      <c r="E40" s="108">
        <f t="shared" si="0"/>
        <v>0.009512485136741973</v>
      </c>
      <c r="F40" s="104" t="s">
        <v>38</v>
      </c>
    </row>
    <row r="41" spans="1:6" s="62" customFormat="1" ht="31.5" customHeight="1">
      <c r="A41" s="105"/>
      <c r="B41" s="106"/>
      <c r="C41" s="107" t="str">
        <f>'Raccolta voti '!A59</f>
        <v>17 - Contro il Nucleare Ecologisti per il lavoro sostenibile</v>
      </c>
      <c r="D41" s="105">
        <f>'Raccolta voti '!C59</f>
        <v>18</v>
      </c>
      <c r="E41" s="108">
        <f t="shared" si="0"/>
        <v>0.007134363852556481</v>
      </c>
      <c r="F41" s="104" t="s">
        <v>38</v>
      </c>
    </row>
    <row r="42" spans="1:6" s="62" customFormat="1" ht="30">
      <c r="A42" s="105"/>
      <c r="B42" s="106"/>
      <c r="C42" s="105" t="s">
        <v>16</v>
      </c>
      <c r="D42" s="103">
        <f>'Raccolta voti '!$C$60</f>
        <v>2523</v>
      </c>
      <c r="E42" s="108">
        <f t="shared" si="0"/>
        <v>1</v>
      </c>
      <c r="F42" s="104" t="s">
        <v>38</v>
      </c>
    </row>
    <row r="43" ht="15.75">
      <c r="C43" s="4"/>
    </row>
  </sheetData>
  <sheetProtection password="8351" sheet="1" objects="1" scenarios="1"/>
  <mergeCells count="5">
    <mergeCell ref="A1:F1"/>
    <mergeCell ref="A6:F6"/>
    <mergeCell ref="A4:F4"/>
    <mergeCell ref="A3:F3"/>
    <mergeCell ref="A2:F2"/>
  </mergeCells>
  <printOptions gridLines="1" horizontalCentered="1" verticalCentered="1"/>
  <pageMargins left="0.17" right="0.17" top="0.23" bottom="0.36" header="0.2" footer="0.25"/>
  <pageSetup horizontalDpi="300" verticalDpi="300" orientation="portrait" paperSize="9" scale="83" r:id="rId2"/>
  <headerFooter alignWithMargins="0">
    <oddHeader>&amp;C
</oddHeader>
    <oddFooter>&amp;R&amp;D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J55"/>
  <sheetViews>
    <sheetView tabSelected="1" zoomScalePageLayoutView="0" workbookViewId="0" topLeftCell="A10">
      <selection activeCell="G15" sqref="G15"/>
    </sheetView>
  </sheetViews>
  <sheetFormatPr defaultColWidth="9.140625" defaultRowHeight="12.75"/>
  <cols>
    <col min="1" max="1" width="9.140625" style="48" customWidth="1"/>
    <col min="2" max="2" width="9.140625" style="78" customWidth="1"/>
    <col min="3" max="6" width="9.140625" style="48" customWidth="1"/>
    <col min="7" max="10" width="9.140625" style="78" customWidth="1"/>
    <col min="11" max="16384" width="9.140625" style="48" customWidth="1"/>
  </cols>
  <sheetData>
    <row r="1" ht="12.75">
      <c r="A1" s="48" t="s">
        <v>125</v>
      </c>
    </row>
    <row r="3" spans="2:10" ht="12.75">
      <c r="B3" s="210" t="s">
        <v>126</v>
      </c>
      <c r="C3" s="210"/>
      <c r="D3" s="210"/>
      <c r="E3" s="210" t="s">
        <v>127</v>
      </c>
      <c r="F3" s="210"/>
      <c r="G3" s="210"/>
      <c r="H3" s="210" t="s">
        <v>128</v>
      </c>
      <c r="I3" s="210"/>
      <c r="J3" s="210"/>
    </row>
    <row r="4" spans="2:7" ht="12.75">
      <c r="B4" s="80" t="str">
        <f>'[1]Affl. Prov. 2011 - Lunedì'!I7</f>
        <v>Votanti</v>
      </c>
      <c r="C4" s="80" t="str">
        <f>'[1]Affl. Prov. 2011 - Lunedì'!K7</f>
        <v>Votanti</v>
      </c>
      <c r="D4" s="80" t="str">
        <f>'[1]Affl. Prov. 2011 - Lunedì'!M7</f>
        <v>Votanti</v>
      </c>
      <c r="E4" s="80"/>
      <c r="F4" s="80"/>
      <c r="G4" s="80"/>
    </row>
    <row r="5" spans="1:10" ht="12.75">
      <c r="A5" s="79" t="s">
        <v>76</v>
      </c>
      <c r="B5" s="80" t="str">
        <f>'[1]Affl. Prov. 2011 - Lunedì'!I8</f>
        <v>Maschi</v>
      </c>
      <c r="C5" s="80" t="str">
        <f>'[1]Affl. Prov. 2011 - Lunedì'!K8</f>
        <v>Femmine</v>
      </c>
      <c r="D5" s="80" t="str">
        <f>'[1]Affl. Prov. 2011 - Lunedì'!M8</f>
        <v>Totali</v>
      </c>
      <c r="E5" s="80" t="s">
        <v>1</v>
      </c>
      <c r="F5" s="80" t="s">
        <v>2</v>
      </c>
      <c r="G5" s="80" t="s">
        <v>129</v>
      </c>
      <c r="H5" s="80" t="s">
        <v>1</v>
      </c>
      <c r="I5" s="80" t="s">
        <v>2</v>
      </c>
      <c r="J5" s="80" t="s">
        <v>129</v>
      </c>
    </row>
    <row r="6" spans="1:10" ht="12.75">
      <c r="A6" s="80" t="s">
        <v>77</v>
      </c>
      <c r="B6" s="80">
        <f>'[1]Affl. Prov. 2011 - Lunedì'!I9</f>
        <v>219</v>
      </c>
      <c r="C6" s="80">
        <f>'[1]Affl. Prov. 2011 - Lunedì'!K9</f>
        <v>272</v>
      </c>
      <c r="D6" s="80">
        <f>'[1]Affl. Prov. 2011 - Lunedì'!M9</f>
        <v>491</v>
      </c>
      <c r="E6" s="189"/>
      <c r="F6" s="189"/>
      <c r="G6" s="190"/>
      <c r="H6" s="80">
        <f>SUM(B6-E6)</f>
        <v>219</v>
      </c>
      <c r="I6" s="80">
        <f>SUM(C6-F6)</f>
        <v>272</v>
      </c>
      <c r="J6" s="80">
        <f>SUM(D6-G6)</f>
        <v>491</v>
      </c>
    </row>
    <row r="7" spans="1:10" ht="12.75">
      <c r="A7" s="80" t="s">
        <v>78</v>
      </c>
      <c r="B7" s="80">
        <f>'[1]Affl. Prov. 2011 - Lunedì'!I10</f>
        <v>173</v>
      </c>
      <c r="C7" s="80">
        <f>'[1]Affl. Prov. 2011 - Lunedì'!K10</f>
        <v>229</v>
      </c>
      <c r="D7" s="80">
        <f>'[1]Affl. Prov. 2011 - Lunedì'!M10</f>
        <v>402</v>
      </c>
      <c r="E7" s="189"/>
      <c r="F7" s="189"/>
      <c r="G7" s="190"/>
      <c r="H7" s="80">
        <f>SUM(B7-E7)</f>
        <v>173</v>
      </c>
      <c r="I7" s="80">
        <f aca="true" t="shared" si="0" ref="I7:J54">SUM(C7-F7)</f>
        <v>229</v>
      </c>
      <c r="J7" s="80">
        <f t="shared" si="0"/>
        <v>402</v>
      </c>
    </row>
    <row r="8" spans="1:10" ht="12.75">
      <c r="A8" s="80" t="s">
        <v>79</v>
      </c>
      <c r="B8" s="80">
        <f>'[1]Affl. Prov. 2011 - Lunedì'!I11</f>
        <v>160</v>
      </c>
      <c r="C8" s="80">
        <f>'[1]Affl. Prov. 2011 - Lunedì'!K11</f>
        <v>159</v>
      </c>
      <c r="D8" s="80">
        <f>'[1]Affl. Prov. 2011 - Lunedì'!M11</f>
        <v>319</v>
      </c>
      <c r="E8" s="189"/>
      <c r="F8" s="189"/>
      <c r="G8" s="190"/>
      <c r="H8" s="80">
        <f>SUM(B8-E8)</f>
        <v>160</v>
      </c>
      <c r="I8" s="80">
        <f t="shared" si="0"/>
        <v>159</v>
      </c>
      <c r="J8" s="80">
        <f t="shared" si="0"/>
        <v>319</v>
      </c>
    </row>
    <row r="9" spans="1:10" ht="12.75">
      <c r="A9" s="80" t="s">
        <v>80</v>
      </c>
      <c r="B9" s="80">
        <f>'[1]Affl. Prov. 2011 - Lunedì'!I12</f>
        <v>213</v>
      </c>
      <c r="C9" s="80">
        <f>'[1]Affl. Prov. 2011 - Lunedì'!K12</f>
        <v>247</v>
      </c>
      <c r="D9" s="80">
        <f>'[1]Affl. Prov. 2011 - Lunedì'!M12</f>
        <v>460</v>
      </c>
      <c r="E9" s="189"/>
      <c r="F9" s="189"/>
      <c r="G9" s="190"/>
      <c r="H9" s="80">
        <f>SUM(B9-E9)</f>
        <v>213</v>
      </c>
      <c r="I9" s="80">
        <f t="shared" si="0"/>
        <v>247</v>
      </c>
      <c r="J9" s="80">
        <f t="shared" si="0"/>
        <v>460</v>
      </c>
    </row>
    <row r="10" spans="1:10" ht="12.75">
      <c r="A10" s="80" t="s">
        <v>81</v>
      </c>
      <c r="B10" s="80">
        <f>'[1]Affl. Prov. 2011 - Lunedì'!I13</f>
        <v>189</v>
      </c>
      <c r="C10" s="80">
        <f>'[1]Affl. Prov. 2011 - Lunedì'!K13</f>
        <v>207</v>
      </c>
      <c r="D10" s="80">
        <f>'[1]Affl. Prov. 2011 - Lunedì'!M13</f>
        <v>396</v>
      </c>
      <c r="E10" s="189"/>
      <c r="F10" s="189"/>
      <c r="H10" s="80">
        <f>SUM(B10-E10)</f>
        <v>189</v>
      </c>
      <c r="I10" s="80">
        <f t="shared" si="0"/>
        <v>207</v>
      </c>
      <c r="J10" s="80">
        <f t="shared" si="0"/>
        <v>396</v>
      </c>
    </row>
    <row r="11" spans="1:10" ht="12.75">
      <c r="A11" s="80" t="s">
        <v>82</v>
      </c>
      <c r="B11" s="80">
        <f>'[1]Affl. Prov. 2011 - Lunedì'!I14</f>
        <v>233</v>
      </c>
      <c r="C11" s="80">
        <f>'[1]Affl. Prov. 2011 - Lunedì'!K14</f>
        <v>234</v>
      </c>
      <c r="D11" s="80">
        <f>'[1]Affl. Prov. 2011 - Lunedì'!M14</f>
        <v>467</v>
      </c>
      <c r="E11" s="189"/>
      <c r="F11" s="189"/>
      <c r="H11" s="80">
        <f aca="true" t="shared" si="1" ref="H11:H54">SUM(B11-E11)</f>
        <v>233</v>
      </c>
      <c r="I11" s="80">
        <f t="shared" si="0"/>
        <v>234</v>
      </c>
      <c r="J11" s="80">
        <f t="shared" si="0"/>
        <v>467</v>
      </c>
    </row>
    <row r="12" spans="1:10" ht="12.75">
      <c r="A12" s="80" t="s">
        <v>83</v>
      </c>
      <c r="B12" s="80">
        <f>'[1]Affl. Prov. 2011 - Lunedì'!I15</f>
        <v>204</v>
      </c>
      <c r="C12" s="80">
        <f>'[1]Affl. Prov. 2011 - Lunedì'!K15</f>
        <v>242</v>
      </c>
      <c r="D12" s="80">
        <f>'[1]Affl. Prov. 2011 - Lunedì'!M15</f>
        <v>446</v>
      </c>
      <c r="E12" s="189"/>
      <c r="F12" s="189"/>
      <c r="H12" s="80">
        <f t="shared" si="1"/>
        <v>204</v>
      </c>
      <c r="I12" s="80">
        <f t="shared" si="0"/>
        <v>242</v>
      </c>
      <c r="J12" s="80">
        <f t="shared" si="0"/>
        <v>446</v>
      </c>
    </row>
    <row r="13" spans="1:10" ht="12.75">
      <c r="A13" s="80" t="s">
        <v>84</v>
      </c>
      <c r="B13" s="80">
        <f>'[1]Affl. Prov. 2011 - Lunedì'!I16</f>
        <v>211</v>
      </c>
      <c r="C13" s="80">
        <f>'[1]Affl. Prov. 2011 - Lunedì'!K16</f>
        <v>240</v>
      </c>
      <c r="D13" s="80">
        <f>'[1]Affl. Prov. 2011 - Lunedì'!M16</f>
        <v>451</v>
      </c>
      <c r="E13" s="189"/>
      <c r="F13" s="189"/>
      <c r="G13" s="190"/>
      <c r="H13" s="80">
        <f t="shared" si="1"/>
        <v>211</v>
      </c>
      <c r="I13" s="80">
        <f t="shared" si="0"/>
        <v>240</v>
      </c>
      <c r="J13" s="80">
        <f t="shared" si="0"/>
        <v>451</v>
      </c>
    </row>
    <row r="14" spans="1:10" ht="12.75">
      <c r="A14" s="80" t="s">
        <v>85</v>
      </c>
      <c r="B14" s="80">
        <f>'[1]Affl. Prov. 2011 - Lunedì'!I17</f>
        <v>264</v>
      </c>
      <c r="C14" s="80">
        <f>'[1]Affl. Prov. 2011 - Lunedì'!K17</f>
        <v>272</v>
      </c>
      <c r="D14" s="80">
        <f>'[1]Affl. Prov. 2011 - Lunedì'!M17</f>
        <v>536</v>
      </c>
      <c r="E14" s="189"/>
      <c r="F14" s="189"/>
      <c r="G14" s="190"/>
      <c r="H14" s="80">
        <f t="shared" si="1"/>
        <v>264</v>
      </c>
      <c r="I14" s="80">
        <f t="shared" si="0"/>
        <v>272</v>
      </c>
      <c r="J14" s="80">
        <f t="shared" si="0"/>
        <v>536</v>
      </c>
    </row>
    <row r="15" spans="1:10" ht="12.75">
      <c r="A15" s="80" t="s">
        <v>86</v>
      </c>
      <c r="B15" s="80">
        <f>'[1]Affl. Prov. 2011 - Lunedì'!I18</f>
        <v>243</v>
      </c>
      <c r="C15" s="80">
        <f>'[1]Affl. Prov. 2011 - Lunedì'!K18</f>
        <v>279</v>
      </c>
      <c r="D15" s="80">
        <f>'[1]Affl. Prov. 2011 - Lunedì'!M18</f>
        <v>522</v>
      </c>
      <c r="E15" s="189"/>
      <c r="F15" s="189"/>
      <c r="H15" s="80">
        <f t="shared" si="1"/>
        <v>243</v>
      </c>
      <c r="I15" s="80">
        <f t="shared" si="0"/>
        <v>279</v>
      </c>
      <c r="J15" s="80">
        <f t="shared" si="0"/>
        <v>522</v>
      </c>
    </row>
    <row r="16" spans="1:10" ht="12.75">
      <c r="A16" s="80" t="s">
        <v>87</v>
      </c>
      <c r="B16" s="80">
        <f>'[1]Affl. Prov. 2011 - Lunedì'!I19</f>
        <v>218</v>
      </c>
      <c r="C16" s="80">
        <f>'[1]Affl. Prov. 2011 - Lunedì'!K19</f>
        <v>262</v>
      </c>
      <c r="D16" s="80">
        <f>'[1]Affl. Prov. 2011 - Lunedì'!M19</f>
        <v>480</v>
      </c>
      <c r="E16" s="189"/>
      <c r="F16" s="189"/>
      <c r="H16" s="80">
        <f t="shared" si="1"/>
        <v>218</v>
      </c>
      <c r="I16" s="80">
        <f t="shared" si="0"/>
        <v>262</v>
      </c>
      <c r="J16" s="80">
        <f t="shared" si="0"/>
        <v>480</v>
      </c>
    </row>
    <row r="17" spans="1:10" ht="12.75">
      <c r="A17" s="80" t="s">
        <v>88</v>
      </c>
      <c r="B17" s="80">
        <f>'[1]Affl. Prov. 2011 - Lunedì'!I20</f>
        <v>229</v>
      </c>
      <c r="C17" s="80">
        <f>'[1]Affl. Prov. 2011 - Lunedì'!K20</f>
        <v>251</v>
      </c>
      <c r="D17" s="80">
        <f>'[1]Affl. Prov. 2011 - Lunedì'!M20</f>
        <v>480</v>
      </c>
      <c r="E17" s="189"/>
      <c r="F17" s="189"/>
      <c r="H17" s="80">
        <f t="shared" si="1"/>
        <v>229</v>
      </c>
      <c r="I17" s="80">
        <f t="shared" si="0"/>
        <v>251</v>
      </c>
      <c r="J17" s="80">
        <f t="shared" si="0"/>
        <v>480</v>
      </c>
    </row>
    <row r="18" spans="1:10" ht="12.75">
      <c r="A18" s="80" t="s">
        <v>89</v>
      </c>
      <c r="B18" s="80">
        <f>'[1]Affl. Prov. 2011 - Lunedì'!I21</f>
        <v>180</v>
      </c>
      <c r="C18" s="80">
        <f>'[1]Affl. Prov. 2011 - Lunedì'!K21</f>
        <v>245</v>
      </c>
      <c r="D18" s="80">
        <f>'[1]Affl. Prov. 2011 - Lunedì'!M21</f>
        <v>425</v>
      </c>
      <c r="E18" s="189"/>
      <c r="F18" s="189"/>
      <c r="G18" s="190"/>
      <c r="H18" s="80">
        <f t="shared" si="1"/>
        <v>180</v>
      </c>
      <c r="I18" s="80">
        <f t="shared" si="0"/>
        <v>245</v>
      </c>
      <c r="J18" s="80">
        <f t="shared" si="0"/>
        <v>425</v>
      </c>
    </row>
    <row r="19" spans="1:10" ht="12.75">
      <c r="A19" s="80" t="s">
        <v>90</v>
      </c>
      <c r="B19" s="80">
        <f>'[1]Affl. Prov. 2011 - Lunedì'!I22</f>
        <v>232</v>
      </c>
      <c r="C19" s="80">
        <f>'[1]Affl. Prov. 2011 - Lunedì'!K22</f>
        <v>289</v>
      </c>
      <c r="D19" s="80">
        <f>'[1]Affl. Prov. 2011 - Lunedì'!M22</f>
        <v>521</v>
      </c>
      <c r="H19" s="80">
        <f t="shared" si="1"/>
        <v>232</v>
      </c>
      <c r="I19" s="80">
        <f t="shared" si="0"/>
        <v>289</v>
      </c>
      <c r="J19" s="80">
        <f t="shared" si="0"/>
        <v>521</v>
      </c>
    </row>
    <row r="20" spans="1:10" ht="12.75">
      <c r="A20" s="80" t="s">
        <v>91</v>
      </c>
      <c r="B20" s="80">
        <f>'[1]Affl. Prov. 2011 - Lunedì'!I23</f>
        <v>193</v>
      </c>
      <c r="C20" s="80">
        <f>'[1]Affl. Prov. 2011 - Lunedì'!K23</f>
        <v>227</v>
      </c>
      <c r="D20" s="80">
        <f>'[1]Affl. Prov. 2011 - Lunedì'!M23</f>
        <v>420</v>
      </c>
      <c r="H20" s="80">
        <f t="shared" si="1"/>
        <v>193</v>
      </c>
      <c r="I20" s="80">
        <f t="shared" si="0"/>
        <v>227</v>
      </c>
      <c r="J20" s="80">
        <f t="shared" si="0"/>
        <v>420</v>
      </c>
    </row>
    <row r="21" spans="1:10" ht="12.75">
      <c r="A21" s="80" t="s">
        <v>92</v>
      </c>
      <c r="B21" s="80">
        <f>'[1]Affl. Prov. 2011 - Lunedì'!I24</f>
        <v>221</v>
      </c>
      <c r="C21" s="80">
        <f>'[1]Affl. Prov. 2011 - Lunedì'!K24</f>
        <v>263</v>
      </c>
      <c r="D21" s="80">
        <f>'[1]Affl. Prov. 2011 - Lunedì'!M24</f>
        <v>484</v>
      </c>
      <c r="H21" s="80">
        <f t="shared" si="1"/>
        <v>221</v>
      </c>
      <c r="I21" s="80">
        <f t="shared" si="0"/>
        <v>263</v>
      </c>
      <c r="J21" s="80">
        <f t="shared" si="0"/>
        <v>484</v>
      </c>
    </row>
    <row r="22" spans="1:10" ht="12.75">
      <c r="A22" s="80" t="s">
        <v>93</v>
      </c>
      <c r="B22" s="80">
        <f>'[1]Affl. Prov. 2011 - Lunedì'!I25</f>
        <v>207</v>
      </c>
      <c r="C22" s="80">
        <f>'[1]Affl. Prov. 2011 - Lunedì'!K25</f>
        <v>256</v>
      </c>
      <c r="D22" s="80">
        <f>'[1]Affl. Prov. 2011 - Lunedì'!M25</f>
        <v>463</v>
      </c>
      <c r="H22" s="80">
        <f t="shared" si="1"/>
        <v>207</v>
      </c>
      <c r="I22" s="80">
        <f t="shared" si="0"/>
        <v>256</v>
      </c>
      <c r="J22" s="80">
        <f t="shared" si="0"/>
        <v>463</v>
      </c>
    </row>
    <row r="23" spans="1:10" ht="12.75">
      <c r="A23" s="80" t="s">
        <v>94</v>
      </c>
      <c r="B23" s="80">
        <f>'[1]Affl. Prov. 2011 - Lunedì'!I26</f>
        <v>203</v>
      </c>
      <c r="C23" s="80">
        <f>'[1]Affl. Prov. 2011 - Lunedì'!K26</f>
        <v>238</v>
      </c>
      <c r="D23" s="80">
        <f>'[1]Affl. Prov. 2011 - Lunedì'!M26</f>
        <v>441</v>
      </c>
      <c r="H23" s="80">
        <f t="shared" si="1"/>
        <v>203</v>
      </c>
      <c r="I23" s="80">
        <f t="shared" si="0"/>
        <v>238</v>
      </c>
      <c r="J23" s="80">
        <f t="shared" si="0"/>
        <v>441</v>
      </c>
    </row>
    <row r="24" spans="1:10" ht="12.75">
      <c r="A24" s="80" t="s">
        <v>95</v>
      </c>
      <c r="B24" s="80">
        <f>'[1]Affl. Prov. 2011 - Lunedì'!I27</f>
        <v>226</v>
      </c>
      <c r="C24" s="80">
        <f>'[1]Affl. Prov. 2011 - Lunedì'!K27</f>
        <v>242</v>
      </c>
      <c r="D24" s="80">
        <f>'[1]Affl. Prov. 2011 - Lunedì'!M27</f>
        <v>468</v>
      </c>
      <c r="H24" s="80">
        <f t="shared" si="1"/>
        <v>226</v>
      </c>
      <c r="I24" s="80">
        <f t="shared" si="0"/>
        <v>242</v>
      </c>
      <c r="J24" s="80">
        <f t="shared" si="0"/>
        <v>468</v>
      </c>
    </row>
    <row r="25" spans="1:10" ht="12.75">
      <c r="A25" s="80" t="s">
        <v>96</v>
      </c>
      <c r="B25" s="80">
        <f>'[1]Affl. Prov. 2011 - Lunedì'!I28</f>
        <v>242</v>
      </c>
      <c r="C25" s="80">
        <f>'[1]Affl. Prov. 2011 - Lunedì'!K28</f>
        <v>271</v>
      </c>
      <c r="D25" s="80">
        <f>'[1]Affl. Prov. 2011 - Lunedì'!M28</f>
        <v>513</v>
      </c>
      <c r="H25" s="80">
        <f t="shared" si="1"/>
        <v>242</v>
      </c>
      <c r="I25" s="80">
        <f t="shared" si="0"/>
        <v>271</v>
      </c>
      <c r="J25" s="80">
        <f t="shared" si="0"/>
        <v>513</v>
      </c>
    </row>
    <row r="26" spans="1:10" ht="12.75">
      <c r="A26" s="80" t="s">
        <v>97</v>
      </c>
      <c r="B26" s="80">
        <f>'[1]Affl. Prov. 2011 - Lunedì'!I29</f>
        <v>249</v>
      </c>
      <c r="C26" s="80">
        <f>'[1]Affl. Prov. 2011 - Lunedì'!K29</f>
        <v>255</v>
      </c>
      <c r="D26" s="80">
        <f>'[1]Affl. Prov. 2011 - Lunedì'!M29</f>
        <v>504</v>
      </c>
      <c r="H26" s="80">
        <f t="shared" si="1"/>
        <v>249</v>
      </c>
      <c r="I26" s="80">
        <f t="shared" si="0"/>
        <v>255</v>
      </c>
      <c r="J26" s="80">
        <f t="shared" si="0"/>
        <v>504</v>
      </c>
    </row>
    <row r="27" spans="1:10" ht="12.75">
      <c r="A27" s="80" t="s">
        <v>98</v>
      </c>
      <c r="B27" s="80">
        <f>'[1]Affl. Prov. 2011 - Lunedì'!I30</f>
        <v>215</v>
      </c>
      <c r="C27" s="80">
        <f>'[1]Affl. Prov. 2011 - Lunedì'!K30</f>
        <v>211</v>
      </c>
      <c r="D27" s="80">
        <f>'[1]Affl. Prov. 2011 - Lunedì'!M30</f>
        <v>426</v>
      </c>
      <c r="H27" s="80">
        <f t="shared" si="1"/>
        <v>215</v>
      </c>
      <c r="I27" s="80">
        <f t="shared" si="0"/>
        <v>211</v>
      </c>
      <c r="J27" s="80">
        <f t="shared" si="0"/>
        <v>426</v>
      </c>
    </row>
    <row r="28" spans="1:10" ht="12.75">
      <c r="A28" s="80" t="s">
        <v>99</v>
      </c>
      <c r="B28" s="80">
        <f>'[1]Affl. Prov. 2011 - Lunedì'!I31</f>
        <v>211</v>
      </c>
      <c r="C28" s="80">
        <f>'[1]Affl. Prov. 2011 - Lunedì'!K31</f>
        <v>237</v>
      </c>
      <c r="D28" s="80">
        <f>'[1]Affl. Prov. 2011 - Lunedì'!M31</f>
        <v>448</v>
      </c>
      <c r="H28" s="80">
        <f t="shared" si="1"/>
        <v>211</v>
      </c>
      <c r="I28" s="80">
        <f t="shared" si="0"/>
        <v>237</v>
      </c>
      <c r="J28" s="80">
        <f t="shared" si="0"/>
        <v>448</v>
      </c>
    </row>
    <row r="29" spans="1:10" ht="12.75">
      <c r="A29" s="80" t="s">
        <v>100</v>
      </c>
      <c r="B29" s="80">
        <f>'[1]Affl. Prov. 2011 - Lunedì'!I32</f>
        <v>276</v>
      </c>
      <c r="C29" s="80">
        <f>'[1]Affl. Prov. 2011 - Lunedì'!K32</f>
        <v>319</v>
      </c>
      <c r="D29" s="80">
        <f>'[1]Affl. Prov. 2011 - Lunedì'!M32</f>
        <v>595</v>
      </c>
      <c r="E29" s="189">
        <f>'Raccolta voti '!$D$11</f>
        <v>276</v>
      </c>
      <c r="F29" s="189">
        <f>'Raccolta voti '!$D$12</f>
        <v>319</v>
      </c>
      <c r="G29" s="190">
        <f>SUM(E29:F29)</f>
        <v>595</v>
      </c>
      <c r="H29" s="80">
        <f t="shared" si="1"/>
        <v>0</v>
      </c>
      <c r="I29" s="80">
        <f t="shared" si="0"/>
        <v>0</v>
      </c>
      <c r="J29" s="80">
        <f t="shared" si="0"/>
        <v>0</v>
      </c>
    </row>
    <row r="30" spans="1:10" ht="12.75">
      <c r="A30" s="80" t="s">
        <v>101</v>
      </c>
      <c r="B30" s="80">
        <f>'[1]Affl. Prov. 2011 - Lunedì'!I33</f>
        <v>240</v>
      </c>
      <c r="C30" s="80">
        <f>'[1]Affl. Prov. 2011 - Lunedì'!K33</f>
        <v>266</v>
      </c>
      <c r="D30" s="80">
        <f>'[1]Affl. Prov. 2011 - Lunedì'!M33</f>
        <v>506</v>
      </c>
      <c r="H30" s="80">
        <f t="shared" si="1"/>
        <v>240</v>
      </c>
      <c r="I30" s="80">
        <f t="shared" si="0"/>
        <v>266</v>
      </c>
      <c r="J30" s="80">
        <f t="shared" si="0"/>
        <v>506</v>
      </c>
    </row>
    <row r="31" spans="1:10" ht="12.75">
      <c r="A31" s="80" t="s">
        <v>102</v>
      </c>
      <c r="B31" s="80">
        <f>'[1]Affl. Prov. 2011 - Lunedì'!I34</f>
        <v>247</v>
      </c>
      <c r="C31" s="80">
        <f>'[1]Affl. Prov. 2011 - Lunedì'!K34</f>
        <v>256</v>
      </c>
      <c r="D31" s="80">
        <f>'[1]Affl. Prov. 2011 - Lunedì'!M34</f>
        <v>503</v>
      </c>
      <c r="H31" s="80">
        <f t="shared" si="1"/>
        <v>247</v>
      </c>
      <c r="I31" s="80">
        <f t="shared" si="0"/>
        <v>256</v>
      </c>
      <c r="J31" s="80">
        <f t="shared" si="0"/>
        <v>503</v>
      </c>
    </row>
    <row r="32" spans="1:10" ht="12.75">
      <c r="A32" s="80" t="s">
        <v>103</v>
      </c>
      <c r="B32" s="80">
        <f>'[1]Affl. Prov. 2011 - Lunedì'!I35</f>
        <v>230</v>
      </c>
      <c r="C32" s="80">
        <f>'[1]Affl. Prov. 2011 - Lunedì'!K35</f>
        <v>218</v>
      </c>
      <c r="D32" s="80">
        <f>'[1]Affl. Prov. 2011 - Lunedì'!M35</f>
        <v>448</v>
      </c>
      <c r="H32" s="80">
        <f t="shared" si="1"/>
        <v>230</v>
      </c>
      <c r="I32" s="80">
        <f t="shared" si="0"/>
        <v>218</v>
      </c>
      <c r="J32" s="80">
        <f t="shared" si="0"/>
        <v>448</v>
      </c>
    </row>
    <row r="33" spans="1:10" ht="12.75">
      <c r="A33" s="80" t="s">
        <v>104</v>
      </c>
      <c r="B33" s="80">
        <f>'[1]Affl. Prov. 2011 - Lunedì'!I36</f>
        <v>158</v>
      </c>
      <c r="C33" s="80">
        <f>'[1]Affl. Prov. 2011 - Lunedì'!K36</f>
        <v>166</v>
      </c>
      <c r="D33" s="80">
        <f>'[1]Affl. Prov. 2011 - Lunedì'!M36</f>
        <v>324</v>
      </c>
      <c r="H33" s="80">
        <f t="shared" si="1"/>
        <v>158</v>
      </c>
      <c r="I33" s="80">
        <f t="shared" si="0"/>
        <v>166</v>
      </c>
      <c r="J33" s="80">
        <f t="shared" si="0"/>
        <v>324</v>
      </c>
    </row>
    <row r="34" spans="1:10" ht="12.75">
      <c r="A34" s="80" t="s">
        <v>105</v>
      </c>
      <c r="B34" s="80">
        <f>'[1]Affl. Prov. 2011 - Lunedì'!I37</f>
        <v>175</v>
      </c>
      <c r="C34" s="80">
        <f>'[1]Affl. Prov. 2011 - Lunedì'!K37</f>
        <v>206</v>
      </c>
      <c r="D34" s="80">
        <f>'[1]Affl. Prov. 2011 - Lunedì'!M37</f>
        <v>381</v>
      </c>
      <c r="H34" s="80">
        <f t="shared" si="1"/>
        <v>175</v>
      </c>
      <c r="I34" s="80">
        <f t="shared" si="0"/>
        <v>206</v>
      </c>
      <c r="J34" s="80">
        <f t="shared" si="0"/>
        <v>381</v>
      </c>
    </row>
    <row r="35" spans="1:10" ht="12.75">
      <c r="A35" s="80" t="s">
        <v>106</v>
      </c>
      <c r="B35" s="80">
        <f>'[1]Affl. Prov. 2011 - Lunedì'!I38</f>
        <v>209</v>
      </c>
      <c r="C35" s="80">
        <f>'[1]Affl. Prov. 2011 - Lunedì'!K38</f>
        <v>217</v>
      </c>
      <c r="D35" s="80">
        <f>'[1]Affl. Prov. 2011 - Lunedì'!M38</f>
        <v>426</v>
      </c>
      <c r="H35" s="80">
        <f t="shared" si="1"/>
        <v>209</v>
      </c>
      <c r="I35" s="80">
        <f t="shared" si="0"/>
        <v>217</v>
      </c>
      <c r="J35" s="80">
        <f t="shared" si="0"/>
        <v>426</v>
      </c>
    </row>
    <row r="36" spans="1:10" ht="12.75">
      <c r="A36" s="80" t="s">
        <v>107</v>
      </c>
      <c r="B36" s="80">
        <f>'[1]Affl. Prov. 2011 - Lunedì'!I39</f>
        <v>232</v>
      </c>
      <c r="C36" s="80">
        <f>'[1]Affl. Prov. 2011 - Lunedì'!K39</f>
        <v>200</v>
      </c>
      <c r="D36" s="80">
        <f>'[1]Affl. Prov. 2011 - Lunedì'!M39</f>
        <v>432</v>
      </c>
      <c r="H36" s="80">
        <f t="shared" si="1"/>
        <v>232</v>
      </c>
      <c r="I36" s="80">
        <f t="shared" si="0"/>
        <v>200</v>
      </c>
      <c r="J36" s="80">
        <f t="shared" si="0"/>
        <v>432</v>
      </c>
    </row>
    <row r="37" spans="1:10" ht="12.75">
      <c r="A37" s="80" t="s">
        <v>108</v>
      </c>
      <c r="B37" s="80">
        <f>'[1]Affl. Prov. 2011 - Lunedì'!I40</f>
        <v>174</v>
      </c>
      <c r="C37" s="80">
        <f>'[1]Affl. Prov. 2011 - Lunedì'!K40</f>
        <v>183</v>
      </c>
      <c r="D37" s="80">
        <f>'[1]Affl. Prov. 2011 - Lunedì'!M40</f>
        <v>357</v>
      </c>
      <c r="E37" s="189">
        <f>'Raccolta voti '!$E$11</f>
        <v>174</v>
      </c>
      <c r="F37" s="189">
        <f>'Raccolta voti '!$E$12</f>
        <v>183</v>
      </c>
      <c r="G37" s="190">
        <f>SUM(E37:F37)</f>
        <v>357</v>
      </c>
      <c r="H37" s="80">
        <f t="shared" si="1"/>
        <v>0</v>
      </c>
      <c r="I37" s="80">
        <f t="shared" si="0"/>
        <v>0</v>
      </c>
      <c r="J37" s="80">
        <f t="shared" si="0"/>
        <v>0</v>
      </c>
    </row>
    <row r="38" spans="1:10" ht="12.75">
      <c r="A38" s="80" t="s">
        <v>109</v>
      </c>
      <c r="B38" s="80">
        <f>'[1]Affl. Prov. 2011 - Lunedì'!I41</f>
        <v>217</v>
      </c>
      <c r="C38" s="80">
        <f>'[1]Affl. Prov. 2011 - Lunedì'!K41</f>
        <v>248</v>
      </c>
      <c r="D38" s="80">
        <f>'[1]Affl. Prov. 2011 - Lunedì'!M41</f>
        <v>465</v>
      </c>
      <c r="H38" s="80">
        <f t="shared" si="1"/>
        <v>217</v>
      </c>
      <c r="I38" s="80">
        <f t="shared" si="0"/>
        <v>248</v>
      </c>
      <c r="J38" s="80">
        <f t="shared" si="0"/>
        <v>465</v>
      </c>
    </row>
    <row r="39" spans="1:10" ht="12.75">
      <c r="A39" s="80" t="s">
        <v>110</v>
      </c>
      <c r="B39" s="80">
        <f>'[1]Affl. Prov. 2011 - Lunedì'!I42</f>
        <v>213</v>
      </c>
      <c r="C39" s="80">
        <f>'[1]Affl. Prov. 2011 - Lunedì'!K42</f>
        <v>246</v>
      </c>
      <c r="D39" s="80">
        <f>'[1]Affl. Prov. 2011 - Lunedì'!M42</f>
        <v>459</v>
      </c>
      <c r="E39" s="189">
        <f>'Raccolta voti '!$F$11</f>
        <v>213</v>
      </c>
      <c r="F39" s="189">
        <f>'Raccolta voti '!$F$12</f>
        <v>246</v>
      </c>
      <c r="G39" s="190">
        <f>SUM(E39:F39)</f>
        <v>459</v>
      </c>
      <c r="H39" s="80">
        <f t="shared" si="1"/>
        <v>0</v>
      </c>
      <c r="I39" s="80">
        <f t="shared" si="0"/>
        <v>0</v>
      </c>
      <c r="J39" s="80">
        <f t="shared" si="0"/>
        <v>0</v>
      </c>
    </row>
    <row r="40" spans="1:10" ht="12.75">
      <c r="A40" s="80" t="s">
        <v>111</v>
      </c>
      <c r="B40" s="80">
        <f>'[1]Affl. Prov. 2011 - Lunedì'!I43</f>
        <v>42</v>
      </c>
      <c r="C40" s="80">
        <f>'[1]Affl. Prov. 2011 - Lunedì'!K43</f>
        <v>31</v>
      </c>
      <c r="D40" s="80">
        <f>'[1]Affl. Prov. 2011 - Lunedì'!M43</f>
        <v>73</v>
      </c>
      <c r="H40" s="80">
        <f t="shared" si="1"/>
        <v>42</v>
      </c>
      <c r="I40" s="80">
        <f t="shared" si="0"/>
        <v>31</v>
      </c>
      <c r="J40" s="80">
        <f t="shared" si="0"/>
        <v>73</v>
      </c>
    </row>
    <row r="41" spans="1:10" ht="12.75">
      <c r="A41" s="80" t="s">
        <v>112</v>
      </c>
      <c r="B41" s="80">
        <f>'[1]Affl. Prov. 2011 - Lunedì'!I44</f>
        <v>322</v>
      </c>
      <c r="C41" s="80">
        <f>'[1]Affl. Prov. 2011 - Lunedì'!K44</f>
        <v>363</v>
      </c>
      <c r="D41" s="80">
        <f>'[1]Affl. Prov. 2011 - Lunedì'!M44</f>
        <v>685</v>
      </c>
      <c r="E41" s="189">
        <f>'Raccolta voti '!$G$11</f>
        <v>322</v>
      </c>
      <c r="F41" s="189">
        <f>'Raccolta voti '!$G$12</f>
        <v>363</v>
      </c>
      <c r="G41" s="190">
        <f>SUM(E41:F41)</f>
        <v>685</v>
      </c>
      <c r="H41" s="80">
        <f t="shared" si="1"/>
        <v>0</v>
      </c>
      <c r="I41" s="80">
        <f t="shared" si="0"/>
        <v>0</v>
      </c>
      <c r="J41" s="80">
        <f t="shared" si="0"/>
        <v>0</v>
      </c>
    </row>
    <row r="42" spans="1:10" ht="12.75">
      <c r="A42" s="80" t="s">
        <v>113</v>
      </c>
      <c r="B42" s="80">
        <f>'[1]Affl. Prov. 2011 - Lunedì'!I45</f>
        <v>271</v>
      </c>
      <c r="C42" s="80">
        <f>'[1]Affl. Prov. 2011 - Lunedì'!K45</f>
        <v>281</v>
      </c>
      <c r="D42" s="80">
        <f>'[1]Affl. Prov. 2011 - Lunedì'!M45</f>
        <v>552</v>
      </c>
      <c r="E42" s="189">
        <f>'Raccolta voti '!$H$11</f>
        <v>271</v>
      </c>
      <c r="F42" s="189">
        <f>'Raccolta voti '!$H$12</f>
        <v>281</v>
      </c>
      <c r="G42" s="190">
        <f>SUM(E42:F42)</f>
        <v>552</v>
      </c>
      <c r="H42" s="80">
        <f t="shared" si="1"/>
        <v>0</v>
      </c>
      <c r="I42" s="80">
        <f t="shared" si="0"/>
        <v>0</v>
      </c>
      <c r="J42" s="80">
        <f t="shared" si="0"/>
        <v>0</v>
      </c>
    </row>
    <row r="43" spans="1:10" ht="12.75">
      <c r="A43" s="80" t="s">
        <v>114</v>
      </c>
      <c r="B43" s="80">
        <f>'[1]Affl. Prov. 2011 - Lunedì'!I46</f>
        <v>216</v>
      </c>
      <c r="C43" s="80">
        <f>'[1]Affl. Prov. 2011 - Lunedì'!K46</f>
        <v>237</v>
      </c>
      <c r="D43" s="80">
        <f>'[1]Affl. Prov. 2011 - Lunedì'!M46</f>
        <v>453</v>
      </c>
      <c r="E43" s="189">
        <f>'Raccolta voti '!$I$11</f>
        <v>216</v>
      </c>
      <c r="F43" s="189">
        <f>'Raccolta voti '!$I$12</f>
        <v>237</v>
      </c>
      <c r="G43" s="190">
        <f>SUM(E43:F43)</f>
        <v>453</v>
      </c>
      <c r="H43" s="80">
        <f t="shared" si="1"/>
        <v>0</v>
      </c>
      <c r="I43" s="80">
        <f t="shared" si="0"/>
        <v>0</v>
      </c>
      <c r="J43" s="80">
        <f t="shared" si="0"/>
        <v>0</v>
      </c>
    </row>
    <row r="44" spans="1:10" ht="12.75">
      <c r="A44" s="80" t="s">
        <v>115</v>
      </c>
      <c r="B44" s="80">
        <f>'[1]Affl. Prov. 2011 - Lunedì'!I47</f>
        <v>182</v>
      </c>
      <c r="C44" s="80">
        <f>'[1]Affl. Prov. 2011 - Lunedì'!K47</f>
        <v>184</v>
      </c>
      <c r="D44" s="80">
        <f>'[1]Affl. Prov. 2011 - Lunedì'!M47</f>
        <v>366</v>
      </c>
      <c r="E44" s="189">
        <f>'Raccolta voti '!$J$11</f>
        <v>182</v>
      </c>
      <c r="F44" s="189">
        <f>'Raccolta voti '!$J$12</f>
        <v>184</v>
      </c>
      <c r="G44" s="190">
        <f>SUM(E44:F44)</f>
        <v>366</v>
      </c>
      <c r="H44" s="80">
        <f t="shared" si="1"/>
        <v>0</v>
      </c>
      <c r="I44" s="80">
        <f t="shared" si="0"/>
        <v>0</v>
      </c>
      <c r="J44" s="80">
        <f t="shared" si="0"/>
        <v>0</v>
      </c>
    </row>
    <row r="45" spans="1:10" ht="12.75">
      <c r="A45" s="80" t="s">
        <v>116</v>
      </c>
      <c r="B45" s="80">
        <f>'[1]Affl. Prov. 2011 - Lunedì'!I48</f>
        <v>245</v>
      </c>
      <c r="C45" s="80">
        <f>'[1]Affl. Prov. 2011 - Lunedì'!K48</f>
        <v>231</v>
      </c>
      <c r="D45" s="80">
        <f>'[1]Affl. Prov. 2011 - Lunedì'!M48</f>
        <v>476</v>
      </c>
      <c r="H45" s="80">
        <f t="shared" si="1"/>
        <v>245</v>
      </c>
      <c r="I45" s="80">
        <f t="shared" si="0"/>
        <v>231</v>
      </c>
      <c r="J45" s="80">
        <f t="shared" si="0"/>
        <v>476</v>
      </c>
    </row>
    <row r="46" spans="1:10" ht="12.75">
      <c r="A46" s="80" t="s">
        <v>117</v>
      </c>
      <c r="B46" s="80">
        <f>'[1]Affl. Prov. 2011 - Lunedì'!I49</f>
        <v>223</v>
      </c>
      <c r="C46" s="80">
        <f>'[1]Affl. Prov. 2011 - Lunedì'!K49</f>
        <v>213</v>
      </c>
      <c r="D46" s="80">
        <f>'[1]Affl. Prov. 2011 - Lunedì'!M49</f>
        <v>436</v>
      </c>
      <c r="H46" s="80">
        <f t="shared" si="1"/>
        <v>223</v>
      </c>
      <c r="I46" s="80">
        <f t="shared" si="0"/>
        <v>213</v>
      </c>
      <c r="J46" s="80">
        <f t="shared" si="0"/>
        <v>436</v>
      </c>
    </row>
    <row r="47" spans="1:10" ht="12.75">
      <c r="A47" s="80" t="s">
        <v>118</v>
      </c>
      <c r="B47" s="80">
        <f>'[1]Affl. Prov. 2011 - Lunedì'!I50</f>
        <v>196</v>
      </c>
      <c r="C47" s="80">
        <f>'[1]Affl. Prov. 2011 - Lunedì'!K50</f>
        <v>210</v>
      </c>
      <c r="D47" s="80">
        <f>'[1]Affl. Prov. 2011 - Lunedì'!M50</f>
        <v>406</v>
      </c>
      <c r="H47" s="80">
        <f t="shared" si="1"/>
        <v>196</v>
      </c>
      <c r="I47" s="80">
        <f t="shared" si="0"/>
        <v>210</v>
      </c>
      <c r="J47" s="80">
        <f t="shared" si="0"/>
        <v>406</v>
      </c>
    </row>
    <row r="48" spans="1:10" ht="12.75">
      <c r="A48" s="80" t="s">
        <v>119</v>
      </c>
      <c r="B48" s="80">
        <f>'[1]Affl. Prov. 2011 - Lunedì'!I51</f>
        <v>166</v>
      </c>
      <c r="C48" s="80">
        <f>'[1]Affl. Prov. 2011 - Lunedì'!K51</f>
        <v>184</v>
      </c>
      <c r="D48" s="80">
        <f>'[1]Affl. Prov. 2011 - Lunedì'!M51</f>
        <v>350</v>
      </c>
      <c r="E48" s="189"/>
      <c r="F48" s="189"/>
      <c r="G48" s="190"/>
      <c r="H48" s="80">
        <f t="shared" si="1"/>
        <v>166</v>
      </c>
      <c r="I48" s="80">
        <f t="shared" si="0"/>
        <v>184</v>
      </c>
      <c r="J48" s="80">
        <f t="shared" si="0"/>
        <v>350</v>
      </c>
    </row>
    <row r="49" spans="1:10" ht="12.75">
      <c r="A49" s="80" t="s">
        <v>120</v>
      </c>
      <c r="B49" s="80">
        <f>'[1]Affl. Prov. 2011 - Lunedì'!I52</f>
        <v>177</v>
      </c>
      <c r="C49" s="80">
        <f>'[1]Affl. Prov. 2011 - Lunedì'!K52</f>
        <v>235</v>
      </c>
      <c r="D49" s="80">
        <f>'[1]Affl. Prov. 2011 - Lunedì'!M52</f>
        <v>412</v>
      </c>
      <c r="H49" s="80">
        <f t="shared" si="1"/>
        <v>177</v>
      </c>
      <c r="I49" s="80">
        <f t="shared" si="0"/>
        <v>235</v>
      </c>
      <c r="J49" s="80">
        <f t="shared" si="0"/>
        <v>412</v>
      </c>
    </row>
    <row r="50" spans="1:10" ht="12.75">
      <c r="A50" s="80" t="s">
        <v>121</v>
      </c>
      <c r="B50" s="80">
        <f>'[1]Affl. Prov. 2011 - Lunedì'!I53</f>
        <v>246</v>
      </c>
      <c r="C50" s="80">
        <f>'[1]Affl. Prov. 2011 - Lunedì'!K53</f>
        <v>279</v>
      </c>
      <c r="D50" s="80">
        <f>'[1]Affl. Prov. 2011 - Lunedì'!M53</f>
        <v>525</v>
      </c>
      <c r="H50" s="80">
        <f t="shared" si="1"/>
        <v>246</v>
      </c>
      <c r="I50" s="80">
        <f t="shared" si="0"/>
        <v>279</v>
      </c>
      <c r="J50" s="80">
        <f t="shared" si="0"/>
        <v>525</v>
      </c>
    </row>
    <row r="51" spans="1:10" ht="12.75">
      <c r="A51" s="80" t="s">
        <v>122</v>
      </c>
      <c r="B51" s="80">
        <f>'[1]Affl. Prov. 2011 - Lunedì'!I54</f>
        <v>220</v>
      </c>
      <c r="C51" s="80">
        <f>'[1]Affl. Prov. 2011 - Lunedì'!K54</f>
        <v>256</v>
      </c>
      <c r="D51" s="80">
        <f>'[1]Affl. Prov. 2011 - Lunedì'!M54</f>
        <v>476</v>
      </c>
      <c r="H51" s="80">
        <f t="shared" si="1"/>
        <v>220</v>
      </c>
      <c r="I51" s="80">
        <f t="shared" si="0"/>
        <v>256</v>
      </c>
      <c r="J51" s="80">
        <f t="shared" si="0"/>
        <v>476</v>
      </c>
    </row>
    <row r="52" spans="1:10" ht="12.75">
      <c r="A52" s="80" t="s">
        <v>123</v>
      </c>
      <c r="B52" s="80">
        <f>'[1]Affl. Prov. 2011 - Lunedì'!I55</f>
        <v>330</v>
      </c>
      <c r="C52" s="80">
        <f>'[1]Affl. Prov. 2011 - Lunedì'!K55</f>
        <v>341</v>
      </c>
      <c r="D52" s="80">
        <f>'[1]Affl. Prov. 2011 - Lunedì'!M55</f>
        <v>671</v>
      </c>
      <c r="H52" s="80">
        <f t="shared" si="1"/>
        <v>330</v>
      </c>
      <c r="I52" s="80">
        <f t="shared" si="0"/>
        <v>341</v>
      </c>
      <c r="J52" s="80">
        <f t="shared" si="0"/>
        <v>671</v>
      </c>
    </row>
    <row r="53" spans="1:10" ht="12.75">
      <c r="A53" s="80" t="s">
        <v>124</v>
      </c>
      <c r="B53" s="80">
        <f>'[1]Affl. Prov. 2011 - Lunedì'!I56</f>
        <v>198</v>
      </c>
      <c r="C53" s="80">
        <f>'[1]Affl. Prov. 2011 - Lunedì'!K56</f>
        <v>230</v>
      </c>
      <c r="D53" s="80">
        <f>'[1]Affl. Prov. 2011 - Lunedì'!M56</f>
        <v>428</v>
      </c>
      <c r="H53" s="80">
        <f t="shared" si="1"/>
        <v>198</v>
      </c>
      <c r="I53" s="80">
        <f t="shared" si="0"/>
        <v>230</v>
      </c>
      <c r="J53" s="80">
        <f t="shared" si="0"/>
        <v>428</v>
      </c>
    </row>
    <row r="54" spans="1:10" ht="12.75">
      <c r="A54" s="80">
        <v>49</v>
      </c>
      <c r="B54" s="80">
        <f>'[1]Affl. Prov. 2011 - Lunedì'!I57</f>
        <v>280</v>
      </c>
      <c r="C54" s="80">
        <f>'[1]Affl. Prov. 2011 - Lunedì'!K57</f>
        <v>317</v>
      </c>
      <c r="D54" s="80">
        <f>'[1]Affl. Prov. 2011 - Lunedì'!M57</f>
        <v>597</v>
      </c>
      <c r="H54" s="80">
        <f t="shared" si="1"/>
        <v>280</v>
      </c>
      <c r="I54" s="80">
        <f t="shared" si="0"/>
        <v>317</v>
      </c>
      <c r="J54" s="80">
        <f t="shared" si="0"/>
        <v>597</v>
      </c>
    </row>
    <row r="55" spans="2:4" ht="12.75">
      <c r="B55" s="80"/>
      <c r="C55" s="80"/>
      <c r="D55" s="80"/>
    </row>
  </sheetData>
  <sheetProtection password="8351" sheet="1" objects="1" scenarios="1"/>
  <mergeCells count="3">
    <mergeCell ref="B3:D3"/>
    <mergeCell ref="E3:G3"/>
    <mergeCell ref="H3:J3"/>
  </mergeCells>
  <conditionalFormatting sqref="H6:J54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D18" sqref="D18:D24"/>
    </sheetView>
  </sheetViews>
  <sheetFormatPr defaultColWidth="8.8515625" defaultRowHeight="12.75"/>
  <cols>
    <col min="1" max="1" width="3.00390625" style="81" customWidth="1"/>
    <col min="2" max="2" width="23.421875" style="81" customWidth="1"/>
    <col min="3" max="3" width="26.140625" style="81" customWidth="1"/>
    <col min="4" max="4" width="14.8515625" style="81" customWidth="1"/>
    <col min="5" max="5" width="11.57421875" style="81" customWidth="1"/>
    <col min="6" max="6" width="12.421875" style="81" customWidth="1"/>
    <col min="7" max="7" width="10.421875" style="81" customWidth="1"/>
    <col min="8" max="8" width="5.421875" style="141" customWidth="1"/>
    <col min="9" max="16384" width="8.8515625" style="81" customWidth="1"/>
  </cols>
  <sheetData>
    <row r="1" spans="1:7" ht="25.5" customHeight="1">
      <c r="A1" s="257" t="s">
        <v>130</v>
      </c>
      <c r="B1" s="258"/>
      <c r="C1" s="258"/>
      <c r="D1" s="258"/>
      <c r="E1" s="258"/>
      <c r="F1" s="259"/>
      <c r="G1" s="140"/>
    </row>
    <row r="2" spans="1:7" ht="20.25" customHeight="1">
      <c r="A2" s="260" t="s">
        <v>131</v>
      </c>
      <c r="B2" s="261"/>
      <c r="C2" s="261"/>
      <c r="D2" s="261"/>
      <c r="E2" s="261"/>
      <c r="F2" s="262"/>
      <c r="G2" s="142"/>
    </row>
    <row r="3" spans="1:7" ht="12.75">
      <c r="A3" s="143"/>
      <c r="B3" s="142"/>
      <c r="C3" s="142"/>
      <c r="D3" s="142"/>
      <c r="E3" s="142"/>
      <c r="F3" s="142"/>
      <c r="G3" s="142"/>
    </row>
    <row r="4" spans="2:6" ht="15.75">
      <c r="B4" s="144" t="s">
        <v>132</v>
      </c>
      <c r="C4" s="263" t="s">
        <v>175</v>
      </c>
      <c r="D4" s="263"/>
      <c r="E4" s="263"/>
      <c r="F4" s="145"/>
    </row>
    <row r="5" spans="2:7" ht="6" customHeight="1">
      <c r="B5" s="144"/>
      <c r="C5" s="144"/>
      <c r="D5" s="146"/>
      <c r="E5" s="146"/>
      <c r="F5" s="146"/>
      <c r="G5" s="147"/>
    </row>
    <row r="6" spans="2:7" ht="15.75" customHeight="1">
      <c r="B6" s="148" t="s">
        <v>134</v>
      </c>
      <c r="C6" s="149" t="str">
        <f>'Raccolta voti '!$Y$8</f>
        <v>IV</v>
      </c>
      <c r="D6" s="150" t="s">
        <v>135</v>
      </c>
      <c r="E6" s="151">
        <f>'Raccolta voti '!$C$29</f>
        <v>7</v>
      </c>
      <c r="G6" s="81" t="s">
        <v>133</v>
      </c>
    </row>
    <row r="7" spans="2:5" ht="12.75">
      <c r="B7" s="152"/>
      <c r="C7" s="152"/>
      <c r="E7" s="153"/>
    </row>
    <row r="8" spans="2:7" ht="12.75">
      <c r="B8" s="255" t="s">
        <v>136</v>
      </c>
      <c r="C8" s="256"/>
      <c r="D8" s="154">
        <f>'Raccolta voti '!C11</f>
        <v>1654</v>
      </c>
      <c r="E8" s="141"/>
      <c r="F8" s="155"/>
      <c r="G8" s="147"/>
    </row>
    <row r="9" spans="2:6" ht="12.75">
      <c r="B9" s="255" t="s">
        <v>137</v>
      </c>
      <c r="C9" s="256"/>
      <c r="D9" s="154">
        <f>'Raccolta voti '!C12</f>
        <v>1813</v>
      </c>
      <c r="E9" s="141"/>
      <c r="F9" s="155"/>
    </row>
    <row r="10" spans="2:6" ht="15.75">
      <c r="B10" s="250" t="s">
        <v>138</v>
      </c>
      <c r="C10" s="251"/>
      <c r="D10" s="82">
        <f>D8+D9</f>
        <v>3467</v>
      </c>
      <c r="E10" s="156"/>
      <c r="F10" s="157"/>
    </row>
    <row r="11" spans="2:6" ht="12.75">
      <c r="B11" s="158"/>
      <c r="C11" s="158"/>
      <c r="D11" s="83"/>
      <c r="E11" s="147"/>
      <c r="F11" s="155"/>
    </row>
    <row r="12" spans="2:8" ht="12.75">
      <c r="B12" s="248" t="s">
        <v>26</v>
      </c>
      <c r="C12" s="249"/>
      <c r="D12" s="154">
        <f>'Raccolta voti '!C14</f>
        <v>55</v>
      </c>
      <c r="E12" s="141"/>
      <c r="F12" s="155"/>
      <c r="H12" s="81"/>
    </row>
    <row r="13" spans="2:8" ht="12.75">
      <c r="B13" s="248" t="s">
        <v>27</v>
      </c>
      <c r="C13" s="249"/>
      <c r="D13" s="154">
        <f>'Raccolta voti '!C15</f>
        <v>156</v>
      </c>
      <c r="E13" s="141"/>
      <c r="F13" s="155"/>
      <c r="H13" s="81"/>
    </row>
    <row r="14" spans="2:6" ht="12.75">
      <c r="B14" s="248" t="s">
        <v>139</v>
      </c>
      <c r="C14" s="249"/>
      <c r="D14" s="154">
        <f>'Raccolta voti '!C16</f>
        <v>0</v>
      </c>
      <c r="E14" s="141"/>
      <c r="F14" s="155"/>
    </row>
    <row r="15" spans="2:5" ht="15.75">
      <c r="B15" s="250" t="s">
        <v>140</v>
      </c>
      <c r="C15" s="251"/>
      <c r="D15" s="84">
        <f>D12+D13+D14</f>
        <v>211</v>
      </c>
      <c r="E15" s="156"/>
    </row>
    <row r="16" spans="2:6" ht="12.75">
      <c r="B16" s="159"/>
      <c r="C16" s="159"/>
      <c r="D16" s="85"/>
      <c r="E16" s="160"/>
      <c r="F16" s="155"/>
    </row>
    <row r="17" spans="1:6" ht="13.5" customHeight="1">
      <c r="A17" s="252" t="s">
        <v>141</v>
      </c>
      <c r="B17" s="253"/>
      <c r="C17" s="254"/>
      <c r="D17" s="161" t="s">
        <v>25</v>
      </c>
      <c r="E17" s="161" t="s">
        <v>7</v>
      </c>
      <c r="F17" s="162" t="s">
        <v>142</v>
      </c>
    </row>
    <row r="18" spans="1:7" ht="15" customHeight="1">
      <c r="A18" s="163">
        <v>1</v>
      </c>
      <c r="B18" s="242" t="s">
        <v>143</v>
      </c>
      <c r="C18" s="243"/>
      <c r="D18" s="164">
        <f>'Raccolta voti '!C20</f>
        <v>1140</v>
      </c>
      <c r="E18" s="165">
        <f>IF($D$25,D18/$D$25," ")</f>
        <v>0.3501228501228501</v>
      </c>
      <c r="F18" s="166">
        <f>'Raccolta voti '!C32</f>
        <v>270</v>
      </c>
      <c r="G18" s="167">
        <f aca="true" t="shared" si="0" ref="G18:G24">IF(F18&lt;0,"&lt;--- ???","")</f>
      </c>
    </row>
    <row r="19" spans="1:7" s="168" customFormat="1" ht="15" customHeight="1">
      <c r="A19" s="163">
        <v>2</v>
      </c>
      <c r="B19" s="242" t="s">
        <v>144</v>
      </c>
      <c r="C19" s="243"/>
      <c r="D19" s="164">
        <f>'Raccolta voti '!C21</f>
        <v>133</v>
      </c>
      <c r="E19" s="165">
        <f aca="true" t="shared" si="1" ref="E19:E24">IF($D$25,D19/$D$25," ")</f>
        <v>0.040847665847665846</v>
      </c>
      <c r="F19" s="166">
        <f>'Raccolta voti '!C33</f>
        <v>44</v>
      </c>
      <c r="G19" s="167">
        <f t="shared" si="0"/>
      </c>
    </row>
    <row r="20" spans="1:7" ht="15" customHeight="1">
      <c r="A20" s="169">
        <v>3</v>
      </c>
      <c r="B20" s="242" t="s">
        <v>145</v>
      </c>
      <c r="C20" s="243"/>
      <c r="D20" s="170">
        <f>'Raccolta voti '!C22</f>
        <v>427</v>
      </c>
      <c r="E20" s="165">
        <f t="shared" si="1"/>
        <v>0.13114250614250614</v>
      </c>
      <c r="F20" s="166">
        <f>'Raccolta voti '!C34</f>
        <v>95</v>
      </c>
      <c r="G20" s="167">
        <f t="shared" si="0"/>
      </c>
    </row>
    <row r="21" spans="1:7" ht="15" customHeight="1">
      <c r="A21" s="169">
        <v>4</v>
      </c>
      <c r="B21" s="242" t="s">
        <v>146</v>
      </c>
      <c r="C21" s="243"/>
      <c r="D21" s="170">
        <f>'Raccolta voti '!C23</f>
        <v>29</v>
      </c>
      <c r="E21" s="165">
        <f t="shared" si="1"/>
        <v>0.008906633906633907</v>
      </c>
      <c r="F21" s="166">
        <f>'Raccolta voti '!C35</f>
        <v>10</v>
      </c>
      <c r="G21" s="167">
        <f t="shared" si="0"/>
      </c>
    </row>
    <row r="22" spans="1:7" ht="15" customHeight="1">
      <c r="A22" s="169">
        <v>5</v>
      </c>
      <c r="B22" s="242" t="s">
        <v>147</v>
      </c>
      <c r="C22" s="243"/>
      <c r="D22" s="170">
        <f>'Raccolta voti '!C24</f>
        <v>86</v>
      </c>
      <c r="E22" s="165">
        <f t="shared" si="1"/>
        <v>0.026412776412776413</v>
      </c>
      <c r="F22" s="166">
        <f>'Raccolta voti '!C36</f>
        <v>26</v>
      </c>
      <c r="G22" s="167">
        <f t="shared" si="0"/>
      </c>
    </row>
    <row r="23" spans="1:7" ht="15" customHeight="1">
      <c r="A23" s="171">
        <v>6</v>
      </c>
      <c r="B23" s="242" t="s">
        <v>148</v>
      </c>
      <c r="C23" s="243"/>
      <c r="D23" s="170">
        <f>'Raccolta voti '!C25</f>
        <v>1405</v>
      </c>
      <c r="E23" s="165">
        <f t="shared" si="1"/>
        <v>0.43151105651105653</v>
      </c>
      <c r="F23" s="166">
        <f>'Raccolta voti '!C37</f>
        <v>270</v>
      </c>
      <c r="G23" s="167">
        <f t="shared" si="0"/>
      </c>
    </row>
    <row r="24" spans="1:7" ht="15" customHeight="1">
      <c r="A24" s="169">
        <v>7</v>
      </c>
      <c r="B24" s="242" t="s">
        <v>149</v>
      </c>
      <c r="C24" s="243"/>
      <c r="D24" s="170">
        <f>'Raccolta voti '!C26</f>
        <v>36</v>
      </c>
      <c r="E24" s="165">
        <f t="shared" si="1"/>
        <v>0.011056511056511056</v>
      </c>
      <c r="F24" s="166">
        <f>'Raccolta voti '!C38</f>
        <v>18</v>
      </c>
      <c r="G24" s="167">
        <f t="shared" si="0"/>
      </c>
    </row>
    <row r="25" spans="1:9" ht="15" customHeight="1">
      <c r="A25" s="244" t="s">
        <v>150</v>
      </c>
      <c r="B25" s="245"/>
      <c r="C25" s="246"/>
      <c r="D25" s="172">
        <f>SUM(D18:D24)</f>
        <v>3256</v>
      </c>
      <c r="E25" s="173">
        <f>IF($D$25,IF(SUM(D18:D24)&lt;&gt;$D$25,"&lt;- ERRORE",""),"")</f>
      </c>
      <c r="F25" s="82">
        <f>SUM(F18:F24)</f>
        <v>733</v>
      </c>
      <c r="G25" s="141"/>
      <c r="I25" s="174"/>
    </row>
    <row r="26" spans="2:7" ht="12" customHeight="1">
      <c r="B26" s="247">
        <f>IF(D25,IF(($D$15+$D$25)&lt;&gt;$D$10,"errore: (B) + (C) diverso da (A)",""),"")</f>
      </c>
      <c r="C26" s="247"/>
      <c r="D26" s="86"/>
      <c r="E26" s="86"/>
      <c r="F26" s="86">
        <f>IF($D$48,IF(D28&lt;&gt;F25,"^",""),"")</f>
      </c>
      <c r="G26" s="86"/>
    </row>
    <row r="27" spans="2:7" ht="22.5" customHeight="1">
      <c r="B27" s="247"/>
      <c r="C27" s="247"/>
      <c r="D27" s="86"/>
      <c r="E27" s="86"/>
      <c r="F27" s="87">
        <f>IF($D$48,IF(D29&lt;&gt;F26,"|",""),"")</f>
      </c>
      <c r="G27" s="86"/>
    </row>
    <row r="28" spans="1:7" ht="17.25" customHeight="1">
      <c r="A28" s="238" t="s">
        <v>151</v>
      </c>
      <c r="B28" s="218"/>
      <c r="C28" s="239"/>
      <c r="D28" s="175">
        <f>'Raccolta voti '!$C$40</f>
        <v>733</v>
      </c>
      <c r="E28" s="156"/>
      <c r="F28" s="176">
        <f>IF($D$48,IF(D28&lt;&gt;F25,"&lt;-- DIVERSI !",""),"")</f>
      </c>
      <c r="G28" s="147"/>
    </row>
    <row r="29" spans="1:4" ht="12.75">
      <c r="A29" s="177"/>
      <c r="B29" s="177"/>
      <c r="C29" s="177"/>
      <c r="D29" s="88"/>
    </row>
    <row r="30" spans="1:6" ht="15.75" customHeight="1">
      <c r="A30" s="169"/>
      <c r="B30" s="240" t="s">
        <v>37</v>
      </c>
      <c r="C30" s="241"/>
      <c r="D30" s="178" t="s">
        <v>29</v>
      </c>
      <c r="E30" s="240" t="s">
        <v>152</v>
      </c>
      <c r="F30" s="241"/>
    </row>
    <row r="31" spans="1:7" ht="12.75">
      <c r="A31" s="179">
        <v>1</v>
      </c>
      <c r="B31" s="219" t="s">
        <v>153</v>
      </c>
      <c r="C31" s="220"/>
      <c r="D31" s="180">
        <f>'Raccolta voti '!C43</f>
        <v>18</v>
      </c>
      <c r="E31" s="221">
        <f>SUM(D31:D34)</f>
        <v>870</v>
      </c>
      <c r="F31" s="222"/>
      <c r="G31" s="235">
        <f>IF(E31&gt;D18,"&lt;--- ???","")</f>
      </c>
    </row>
    <row r="32" spans="1:7" ht="12.75">
      <c r="A32" s="179">
        <v>2</v>
      </c>
      <c r="B32" s="236" t="s">
        <v>154</v>
      </c>
      <c r="C32" s="237"/>
      <c r="D32" s="181">
        <f>'Raccolta voti '!C44</f>
        <v>744</v>
      </c>
      <c r="E32" s="223"/>
      <c r="F32" s="224"/>
      <c r="G32" s="235"/>
    </row>
    <row r="33" spans="1:7" ht="12.75">
      <c r="A33" s="179">
        <v>3</v>
      </c>
      <c r="B33" s="228" t="s">
        <v>155</v>
      </c>
      <c r="C33" s="229"/>
      <c r="D33" s="181">
        <f>'Raccolta voti '!C45</f>
        <v>18</v>
      </c>
      <c r="E33" s="223"/>
      <c r="F33" s="224"/>
      <c r="G33" s="235"/>
    </row>
    <row r="34" spans="1:7" ht="12.75">
      <c r="A34" s="179">
        <v>4</v>
      </c>
      <c r="B34" s="230" t="s">
        <v>156</v>
      </c>
      <c r="C34" s="231"/>
      <c r="D34" s="182">
        <f>'Raccolta voti '!C46</f>
        <v>90</v>
      </c>
      <c r="E34" s="225"/>
      <c r="F34" s="226"/>
      <c r="G34" s="235"/>
    </row>
    <row r="35" spans="1:7" ht="12.75">
      <c r="A35" s="179">
        <v>5</v>
      </c>
      <c r="B35" s="219" t="s">
        <v>157</v>
      </c>
      <c r="C35" s="220"/>
      <c r="D35" s="180">
        <f>'Raccolta voti '!C47</f>
        <v>32</v>
      </c>
      <c r="E35" s="221">
        <f>SUM(D35:D36)</f>
        <v>89</v>
      </c>
      <c r="F35" s="222"/>
      <c r="G35" s="234">
        <f>IF(E35&gt;D19,"&lt;--- ???","")</f>
      </c>
    </row>
    <row r="36" spans="1:7" ht="12.75">
      <c r="A36" s="179">
        <v>6</v>
      </c>
      <c r="B36" s="230" t="s">
        <v>158</v>
      </c>
      <c r="C36" s="231"/>
      <c r="D36" s="182">
        <f>'Raccolta voti '!C48</f>
        <v>57</v>
      </c>
      <c r="E36" s="225"/>
      <c r="F36" s="226"/>
      <c r="G36" s="234"/>
    </row>
    <row r="37" spans="1:7" ht="12.75">
      <c r="A37" s="179">
        <v>7</v>
      </c>
      <c r="B37" s="219" t="s">
        <v>159</v>
      </c>
      <c r="C37" s="220"/>
      <c r="D37" s="180">
        <f>'Raccolta voti '!C49</f>
        <v>49</v>
      </c>
      <c r="E37" s="221">
        <f>SUM(D37:D39)</f>
        <v>332</v>
      </c>
      <c r="F37" s="222"/>
      <c r="G37" s="234">
        <f>IF(E37&gt;D20,"&lt;--- ???","")</f>
      </c>
    </row>
    <row r="38" spans="1:7" ht="12.75">
      <c r="A38" s="179">
        <v>8</v>
      </c>
      <c r="B38" s="228" t="s">
        <v>160</v>
      </c>
      <c r="C38" s="229"/>
      <c r="D38" s="181">
        <f>'Raccolta voti '!C50</f>
        <v>161</v>
      </c>
      <c r="E38" s="223"/>
      <c r="F38" s="224"/>
      <c r="G38" s="234"/>
    </row>
    <row r="39" spans="1:7" ht="12.75">
      <c r="A39" s="179">
        <v>9</v>
      </c>
      <c r="B39" s="230" t="s">
        <v>161</v>
      </c>
      <c r="C39" s="231"/>
      <c r="D39" s="182">
        <f>'Raccolta voti '!C51</f>
        <v>122</v>
      </c>
      <c r="E39" s="225"/>
      <c r="F39" s="226"/>
      <c r="G39" s="234"/>
    </row>
    <row r="40" spans="1:7" ht="12.75">
      <c r="A40" s="179">
        <v>10</v>
      </c>
      <c r="B40" s="214" t="s">
        <v>162</v>
      </c>
      <c r="C40" s="215"/>
      <c r="D40" s="170">
        <f>'Raccolta voti '!C52</f>
        <v>19</v>
      </c>
      <c r="E40" s="232">
        <f>SUM(D40)</f>
        <v>19</v>
      </c>
      <c r="F40" s="233"/>
      <c r="G40" s="183">
        <f>IF(E40&gt;D21,"&lt;--- ???","")</f>
      </c>
    </row>
    <row r="41" spans="1:7" ht="12.75">
      <c r="A41" s="179">
        <v>11</v>
      </c>
      <c r="B41" s="214" t="s">
        <v>163</v>
      </c>
      <c r="C41" s="215"/>
      <c r="D41" s="170">
        <f>'Raccolta voti '!C53</f>
        <v>60</v>
      </c>
      <c r="E41" s="232">
        <f>SUM(D41)</f>
        <v>60</v>
      </c>
      <c r="F41" s="233"/>
      <c r="G41" s="183">
        <f>IF(E41&gt;D22,"&lt;--- ???","")</f>
      </c>
    </row>
    <row r="42" spans="1:7" ht="12.75">
      <c r="A42" s="179">
        <v>12</v>
      </c>
      <c r="B42" s="219" t="s">
        <v>164</v>
      </c>
      <c r="C42" s="220"/>
      <c r="D42" s="180">
        <f>'Raccolta voti '!C54</f>
        <v>48</v>
      </c>
      <c r="E42" s="221">
        <f>SUM(D42:D46)</f>
        <v>1135</v>
      </c>
      <c r="F42" s="222"/>
      <c r="G42" s="227">
        <f>IF(E42&gt;D23,"&lt;--- ???","")</f>
      </c>
    </row>
    <row r="43" spans="1:7" ht="12.75">
      <c r="A43" s="179">
        <v>13</v>
      </c>
      <c r="B43" s="228" t="s">
        <v>165</v>
      </c>
      <c r="C43" s="229"/>
      <c r="D43" s="181">
        <f>'Raccolta voti '!C55</f>
        <v>658</v>
      </c>
      <c r="E43" s="223"/>
      <c r="F43" s="224"/>
      <c r="G43" s="227"/>
    </row>
    <row r="44" spans="1:7" ht="12.75">
      <c r="A44" s="179">
        <v>14</v>
      </c>
      <c r="B44" s="228" t="s">
        <v>166</v>
      </c>
      <c r="C44" s="229"/>
      <c r="D44" s="181">
        <f>'Raccolta voti '!C56</f>
        <v>68</v>
      </c>
      <c r="E44" s="223"/>
      <c r="F44" s="224"/>
      <c r="G44" s="227"/>
    </row>
    <row r="45" spans="1:7" ht="12.75">
      <c r="A45" s="179">
        <v>15</v>
      </c>
      <c r="B45" s="228" t="s">
        <v>167</v>
      </c>
      <c r="C45" s="229"/>
      <c r="D45" s="181">
        <f>'Raccolta voti '!C57</f>
        <v>337</v>
      </c>
      <c r="E45" s="223"/>
      <c r="F45" s="224"/>
      <c r="G45" s="227"/>
    </row>
    <row r="46" spans="1:7" ht="12.75">
      <c r="A46" s="179">
        <v>16</v>
      </c>
      <c r="B46" s="230" t="s">
        <v>168</v>
      </c>
      <c r="C46" s="231"/>
      <c r="D46" s="182">
        <f>'Raccolta voti '!C58</f>
        <v>24</v>
      </c>
      <c r="E46" s="225"/>
      <c r="F46" s="226"/>
      <c r="G46" s="227"/>
    </row>
    <row r="47" spans="1:7" ht="12.75">
      <c r="A47" s="179">
        <v>17</v>
      </c>
      <c r="B47" s="214" t="s">
        <v>169</v>
      </c>
      <c r="C47" s="215"/>
      <c r="D47" s="170">
        <f>'Raccolta voti '!C59</f>
        <v>18</v>
      </c>
      <c r="E47" s="216">
        <f>SUM(D47)</f>
        <v>18</v>
      </c>
      <c r="F47" s="217"/>
      <c r="G47" s="183">
        <f>IF(E47&gt;D24,"&lt;--- ???","")</f>
      </c>
    </row>
    <row r="48" spans="1:10" ht="15.75">
      <c r="A48" s="184"/>
      <c r="B48" s="218" t="s">
        <v>170</v>
      </c>
      <c r="C48" s="218"/>
      <c r="D48" s="185">
        <f>SUM(D31:D47)</f>
        <v>2523</v>
      </c>
      <c r="E48" s="156"/>
      <c r="F48" s="147">
        <f>IF(D48,IF(SUM(D31:D47)&lt;&gt;D48,"&lt;---ERRORE !",""),"")</f>
      </c>
      <c r="H48" s="186"/>
      <c r="I48" s="85"/>
      <c r="J48" s="85"/>
    </row>
    <row r="49" spans="1:8" ht="2.25" customHeight="1">
      <c r="A49" s="187"/>
      <c r="B49" s="188"/>
      <c r="C49" s="141"/>
      <c r="D49" s="83"/>
      <c r="E49" s="147"/>
      <c r="H49" s="186"/>
    </row>
    <row r="50" ht="12.75">
      <c r="A50" s="141" t="s">
        <v>36</v>
      </c>
    </row>
    <row r="51" spans="1:6" ht="26.25" customHeight="1">
      <c r="A51" s="211" t="s">
        <v>171</v>
      </c>
      <c r="B51" s="211"/>
      <c r="C51" s="211"/>
      <c r="D51" s="211"/>
      <c r="E51" s="211"/>
      <c r="F51" s="211"/>
    </row>
    <row r="52" spans="1:6" ht="27" customHeight="1">
      <c r="A52" s="211" t="s">
        <v>172</v>
      </c>
      <c r="B52" s="211"/>
      <c r="C52" s="211"/>
      <c r="D52" s="211"/>
      <c r="E52" s="211"/>
      <c r="F52" s="211"/>
    </row>
    <row r="53" spans="1:6" ht="27" customHeight="1">
      <c r="A53" s="212" t="s">
        <v>173</v>
      </c>
      <c r="B53" s="213"/>
      <c r="C53" s="213"/>
      <c r="D53" s="213"/>
      <c r="E53" s="213"/>
      <c r="F53" s="213"/>
    </row>
    <row r="54" spans="1:6" ht="12" customHeight="1">
      <c r="A54" s="212"/>
      <c r="B54" s="213"/>
      <c r="C54" s="213"/>
      <c r="D54" s="213"/>
      <c r="E54" s="213"/>
      <c r="F54" s="213"/>
    </row>
    <row r="55" ht="12.75" hidden="1"/>
    <row r="56" ht="12.75" hidden="1"/>
    <row r="57" ht="12.75" hidden="1"/>
  </sheetData>
  <sheetProtection password="8351" sheet="1" objects="1" scenarios="1"/>
  <mergeCells count="56">
    <mergeCell ref="A1:F1"/>
    <mergeCell ref="A2:F2"/>
    <mergeCell ref="C4:E4"/>
    <mergeCell ref="B8:C8"/>
    <mergeCell ref="B14:C14"/>
    <mergeCell ref="B15:C15"/>
    <mergeCell ref="A17:C17"/>
    <mergeCell ref="B18:C18"/>
    <mergeCell ref="B9:C9"/>
    <mergeCell ref="B10:C10"/>
    <mergeCell ref="B12:C12"/>
    <mergeCell ref="B13:C13"/>
    <mergeCell ref="B23:C23"/>
    <mergeCell ref="B24:C24"/>
    <mergeCell ref="A25:C25"/>
    <mergeCell ref="B26:C27"/>
    <mergeCell ref="B19:C19"/>
    <mergeCell ref="B20:C20"/>
    <mergeCell ref="B21:C21"/>
    <mergeCell ref="B22:C22"/>
    <mergeCell ref="G31:G34"/>
    <mergeCell ref="B32:C32"/>
    <mergeCell ref="B33:C33"/>
    <mergeCell ref="B34:C34"/>
    <mergeCell ref="A28:C28"/>
    <mergeCell ref="B30:C30"/>
    <mergeCell ref="E30:F30"/>
    <mergeCell ref="B31:C31"/>
    <mergeCell ref="E31:F34"/>
    <mergeCell ref="G37:G39"/>
    <mergeCell ref="B38:C38"/>
    <mergeCell ref="B39:C39"/>
    <mergeCell ref="B35:C35"/>
    <mergeCell ref="E35:F36"/>
    <mergeCell ref="G35:G36"/>
    <mergeCell ref="B36:C36"/>
    <mergeCell ref="B40:C40"/>
    <mergeCell ref="E40:F40"/>
    <mergeCell ref="B41:C41"/>
    <mergeCell ref="E41:F41"/>
    <mergeCell ref="B37:C37"/>
    <mergeCell ref="E37:F39"/>
    <mergeCell ref="B42:C42"/>
    <mergeCell ref="E42:F46"/>
    <mergeCell ref="G42:G46"/>
    <mergeCell ref="B43:C43"/>
    <mergeCell ref="B44:C44"/>
    <mergeCell ref="B45:C45"/>
    <mergeCell ref="B46:C46"/>
    <mergeCell ref="A52:F52"/>
    <mergeCell ref="A53:F53"/>
    <mergeCell ref="A54:F54"/>
    <mergeCell ref="B47:C47"/>
    <mergeCell ref="E47:F47"/>
    <mergeCell ref="B48:C48"/>
    <mergeCell ref="A51:F51"/>
  </mergeCells>
  <printOptions horizontalCentered="1" verticalCentered="1"/>
  <pageMargins left="0.15748031496062992" right="0.15748031496062992" top="0.6299212598425197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 </cp:lastModifiedBy>
  <cp:lastPrinted>2011-05-13T08:15:29Z</cp:lastPrinted>
  <dcterms:created xsi:type="dcterms:W3CDTF">1999-05-08T08:52:17Z</dcterms:created>
  <dcterms:modified xsi:type="dcterms:W3CDTF">2011-05-18T13:20:23Z</dcterms:modified>
  <cp:category/>
  <cp:version/>
  <cp:contentType/>
  <cp:contentStatus/>
</cp:coreProperties>
</file>