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6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Pres.'!$A$1:$Q$38</definedName>
    <definedName name="_xlnm.Print_Area" localSheetId="0">'Raccolta voti '!$A$1:$N$61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Pres.'!$A$1:$E$21</definedName>
    <definedName name="Z_4DB997FC_CC53_4364_9132_F2FB9007AC25_.wvu.PrintArea" localSheetId="6" hidden="1">'comunicazione'!$A$1:$G$54</definedName>
    <definedName name="Z_4DB997FC_CC53_4364_9132_F2FB9007AC25_.wvu.PrintArea" localSheetId="2" hidden="1">'Grafico Pres.'!$A$1:$Q$38</definedName>
    <definedName name="Z_4DB997FC_CC53_4364_9132_F2FB9007AC25_.wvu.PrintArea" localSheetId="0" hidden="1">'Raccolta voti '!$A$1:$N$61</definedName>
    <definedName name="Z_4DB997FC_CC53_4364_9132_F2FB9007AC25_.wvu.PrintArea" localSheetId="4" hidden="1">'Riepil. voti lista Stampa'!$A$1:$F$42</definedName>
    <definedName name="Z_4DB997FC_CC53_4364_9132_F2FB9007AC25_.wvu.PrintArea" localSheetId="3" hidden="1">'Riepil. voti lista Video'!$A$1:$L$28</definedName>
    <definedName name="Z_4DB997FC_CC53_4364_9132_F2FB9007AC25_.wvu.PrintArea" localSheetId="1" hidden="1">'Riepil. voti Pres.'!$A$1:$E$21</definedName>
    <definedName name="Z_4DB997FC_CC53_4364_9132_F2FB9007AC25_.wvu.Rows" localSheetId="6" hidden="1">'comunicazione'!$55:$57</definedName>
    <definedName name="Z_63C5788F_8F85_4710_8C3D_A629D4BF105A_.wvu.PrintArea" localSheetId="2" hidden="1">'Grafico Pres.'!$A$1:$Q$38</definedName>
    <definedName name="Z_6655E1E1_F3BB_4340_8E3A_C6686C290460_.wvu.PrintArea" localSheetId="6" hidden="1">'comunicazione'!$A$1:$G$54</definedName>
    <definedName name="Z_6655E1E1_F3BB_4340_8E3A_C6686C290460_.wvu.PrintArea" localSheetId="2" hidden="1">'Grafico Pres.'!$A$1:$Q$38</definedName>
    <definedName name="Z_6655E1E1_F3BB_4340_8E3A_C6686C290460_.wvu.PrintArea" localSheetId="0" hidden="1">'Raccolta voti '!$A$1:$N$61</definedName>
    <definedName name="Z_6655E1E1_F3BB_4340_8E3A_C6686C290460_.wvu.PrintArea" localSheetId="4" hidden="1">'Riepil. voti lista Stampa'!$A$1:$F$42</definedName>
    <definedName name="Z_6655E1E1_F3BB_4340_8E3A_C6686C290460_.wvu.PrintArea" localSheetId="3" hidden="1">'Riepil. voti lista Video'!$A$1:$L$28</definedName>
    <definedName name="Z_6655E1E1_F3BB_4340_8E3A_C6686C290460_.wvu.PrintArea" localSheetId="1" hidden="1">'Riepil. voti Pres.'!$A$1:$E$21</definedName>
    <definedName name="Z_6655E1E1_F3BB_4340_8E3A_C6686C290460_.wvu.Rows" localSheetId="6" hidden="1">'comunicazione'!$55:$57</definedName>
    <definedName name="Z_71B5C71D_E123_45E5_8F7D_30B70A389EAC_.wvu.PrintArea" localSheetId="6" hidden="1">'comunicazione'!$A$1:$G$54</definedName>
    <definedName name="Z_71B5C71D_E123_45E5_8F7D_30B70A389EAC_.wvu.PrintArea" localSheetId="2" hidden="1">'Grafico Pres.'!$A$1:$Q$38</definedName>
    <definedName name="Z_71B5C71D_E123_45E5_8F7D_30B70A389EAC_.wvu.PrintArea" localSheetId="0" hidden="1">'Raccolta voti '!$A$1:$N$61</definedName>
    <definedName name="Z_71B5C71D_E123_45E5_8F7D_30B70A389EAC_.wvu.PrintArea" localSheetId="4" hidden="1">'Riepil. voti lista Stampa'!$A$1:$F$42</definedName>
    <definedName name="Z_71B5C71D_E123_45E5_8F7D_30B70A389EAC_.wvu.PrintArea" localSheetId="3" hidden="1">'Riepil. voti lista Video'!$A$1:$L$28</definedName>
    <definedName name="Z_71B5C71D_E123_45E5_8F7D_30B70A389EAC_.wvu.PrintArea" localSheetId="1" hidden="1">'Riepil. voti Pres.'!$A$1:$E$21</definedName>
    <definedName name="Z_71B5C71D_E123_45E5_8F7D_30B70A389EAC_.wvu.Rows" localSheetId="6" hidden="1">'comunicazione'!$55:$57</definedName>
    <definedName name="Z_D7AEAC80_EEB9_4F81_93D6_F185CE1ACC64_.wvu.PrintArea" localSheetId="6" hidden="1">'comunicazione'!$A$1:$G$54</definedName>
    <definedName name="Z_D7AEAC80_EEB9_4F81_93D6_F185CE1ACC64_.wvu.PrintArea" localSheetId="2" hidden="1">'Grafico Pres.'!$A$1:$Q$38</definedName>
    <definedName name="Z_D7AEAC80_EEB9_4F81_93D6_F185CE1ACC64_.wvu.PrintArea" localSheetId="0" hidden="1">'Raccolta voti '!$A$1:$N$61</definedName>
    <definedName name="Z_D7AEAC80_EEB9_4F81_93D6_F185CE1ACC64_.wvu.PrintArea" localSheetId="4" hidden="1">'Riepil. voti lista Stampa'!$A$1:$F$42</definedName>
    <definedName name="Z_D7AEAC80_EEB9_4F81_93D6_F185CE1ACC64_.wvu.PrintArea" localSheetId="3" hidden="1">'Riepil. voti lista Video'!$A$1:$L$28</definedName>
    <definedName name="Z_D7AEAC80_EEB9_4F81_93D6_F185CE1ACC64_.wvu.PrintArea" localSheetId="1" hidden="1">'Riepil. voti Pres.'!$A$1:$E$21</definedName>
    <definedName name="Z_D7AEAC80_EEB9_4F81_93D6_F185CE1ACC64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<sst xmlns="http://schemas.openxmlformats.org/spreadsheetml/2006/main" count="288" uniqueCount="181">
  <si>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</si>
  <si>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</si>
  <si>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</si>
  <si>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</si>
  <si>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</si>
  <si>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</si>
  <si>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</si>
  <si>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</si>
  <si>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</si>
  <si>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</si>
  <si>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</si>
  <si>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</si>
  <si>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</si>
  <si>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</si>
  <si>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</si>
  <si>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</si>
  <si>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</si>
  <si>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</si>
  <si>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</si>
  <si>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</si>
  <si>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</si>
  <si>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</si>
  <si>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</si>
  <si>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</si>
  <si>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</si>
  <si>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</si>
  <si>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</si>
  <si>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</si>
  <si>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</si>
  <si>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</si>
  <si>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</si>
  <si>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</si>
  <si>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</si>
  <si>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</si>
  <si>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</si>
  <si>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</si>
  <si>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</si>
  <si>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</si>
  <si>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</si>
  <si>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</si>
  <si>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</si>
  <si>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</si>
  <si>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</si>
  <si>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</si>
  <si>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</si>
  <si>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</si>
  <si>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</si>
  <si>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</si>
  <si>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</si>
  <si>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</si>
  <si>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</si>
  <si>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</si>
  <si>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</si>
  <si>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</si>
  <si>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</si>
  <si>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</si>
  <si>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</si>
  <si>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</si>
  <si>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</si>
  <si>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</si>
  <si>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</si>
  <si>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6 - Nuovo Polo (FLI - API - Rinascita Democr. Cristiana)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</si>
  <si>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</si>
  <si>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</si>
  <si>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</si>
  <si>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</si>
  <si>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</si>
  <si>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</si>
  <si>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</si>
  <si>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</si>
  <si>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</si>
  <si>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</si>
  <si>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</si>
  <si>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</si>
  <si>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</si>
  <si>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</si>
  <si>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</si>
  <si>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</si>
  <si>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</si>
  <si>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</si>
  <si>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</si>
  <si>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</si>
  <si>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</si>
  <si>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</si>
  <si>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</si>
  <si>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</si>
  <si>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</si>
  <si>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</si>
  <si>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</si>
  <si>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</si>
  <si>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</si>
  <si>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</si>
  <si>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</si>
  <si>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</si>
  <si>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</si>
  <si>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</si>
  <si>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</si>
  <si>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</si>
  <si>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</si>
  <si>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</si>
  <si>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</si>
  <si>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</si>
  <si>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</si>
  <si>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</si>
  <si>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</si>
  <si>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</si>
  <si>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</si>
  <si>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</si>
  <si>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</si>
  <si>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</si>
  <si>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</si>
  <si>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</si>
  <si>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</si>
  <si>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</si>
  <si>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</si>
  <si>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</si>
  <si>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</si>
  <si>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</si>
  <si>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</si>
  <si>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</si>
  <si>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</si>
  <si>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</si>
  <si>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</si>
  <si>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</si>
  <si>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</si>
  <si>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</si>
  <si>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</si>
  <si>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</si>
  <si>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</si>
  <si>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</si>
  <si>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</si>
  <si>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</si>
  <si>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</si>
  <si>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</si>
  <si>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</si>
  <si>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</si>
  <si>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</si>
  <si>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</si>
  <si>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</si>
  <si>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</si>
  <si>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</si>
  <si>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</si>
  <si>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</si>
  <si>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</si>
  <si>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</si>
  <si>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</si>
  <si>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</si>
  <si>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</si>
  <si>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</si>
  <si>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</si>
  <si>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</si>
  <si>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</si>
  <si>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</si>
  <si>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</si>
  <si>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</si>
  <si>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</si>
  <si>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</si>
  <si>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</si>
  <si>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</si>
  <si>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</si>
  <si>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</si>
  <si>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</si>
  <si>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</si>
  <si>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</si>
  <si>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</si>
  <si>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</si>
  <si>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</si>
  <si>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</si>
  <si>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</si>
  <si>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</si>
  <si>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</si>
  <si>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</si>
  <si>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</si>
  <si>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</si>
  <si>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</si>
  <si>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</si>
  <si>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Voti Presidente della Provincia</t>
  </si>
  <si>
    <t>numero collegio</t>
  </si>
  <si>
    <t>Nunero sezioni</t>
  </si>
  <si>
    <t>III</t>
  </si>
  <si>
    <t>COLLEGIO UNINOMINALE PROVINCIALE VERCELLI III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</si>
</sst>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32" borderId="0" xfId="47" applyFill="1">
      <alignment/>
      <protection/>
    </xf>
    <xf numFmtId="0" fontId="8" fillId="0" borderId="0" xfId="47">
      <alignment/>
      <protection/>
    </xf>
    <xf numFmtId="10" fontId="8" fillId="32" borderId="0" xfId="47" applyNumberFormat="1" applyFill="1">
      <alignment/>
      <protection/>
    </xf>
    <xf numFmtId="0" fontId="8" fillId="0" borderId="0" xfId="47" applyAlignment="1">
      <alignment horizontal="left"/>
      <protection/>
    </xf>
    <xf numFmtId="10" fontId="8" fillId="0" borderId="0" xfId="47" applyNumberFormat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1865</c:v>
                </c:pt>
                <c:pt idx="1">
                  <c:v>231</c:v>
                </c:pt>
                <c:pt idx="2">
                  <c:v>561</c:v>
                </c:pt>
                <c:pt idx="3">
                  <c:v>42</c:v>
                </c:pt>
                <c:pt idx="4">
                  <c:v>129</c:v>
                </c:pt>
                <c:pt idx="5">
                  <c:v>2244</c:v>
                </c:pt>
                <c:pt idx="6">
                  <c:v>37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0.3650420825993345</c:v>
                </c:pt>
                <c:pt idx="1">
                  <c:v>0.04521432765707575</c:v>
                </c:pt>
                <c:pt idx="2">
                  <c:v>0.1098062243100411</c:v>
                </c:pt>
                <c:pt idx="3">
                  <c:v>0.008220786846741044</c:v>
                </c:pt>
                <c:pt idx="4">
                  <c:v>0.02524955960070464</c:v>
                </c:pt>
                <c:pt idx="5">
                  <c:v>0.4392248972401644</c:v>
                </c:pt>
                <c:pt idx="6">
                  <c:v>0.00724212174593854</c:v>
                </c:pt>
              </c:numCache>
            </c:numRef>
          </c:val>
        </c:ser>
        <c:overlap val="-39"/>
        <c:gapWidth val="30"/>
        <c:axId val="43967773"/>
        <c:axId val="60165638"/>
      </c:barChart>
      <c:catAx>
        <c:axId val="4396777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</c:scaling>
        <c:axPos val="t"/>
        <c:delete val="1"/>
        <c:majorTickMark val="out"/>
        <c:minorTickMark val="none"/>
        <c:tickLblPos val="none"/>
        <c:crossAx val="43967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12</c:v>
                </c:pt>
              </c:numCache>
            </c:numRef>
          </c:val>
        </c:ser>
        <c:overlap val="-8"/>
        <c:gapWidth val="0"/>
        <c:axId val="4619831"/>
        <c:axId val="41578480"/>
      </c:barChart>
      <c:catAx>
        <c:axId val="4619831"/>
        <c:scaling>
          <c:orientation val="minMax"/>
        </c:scaling>
        <c:axPos val="l"/>
        <c:delete val="1"/>
        <c:majorTickMark val="out"/>
        <c:minorTickMark val="none"/>
        <c:tickLblPos val="none"/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9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5"/>
          <c:w val="0.93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81</c:v>
                </c:pt>
                <c:pt idx="1">
                  <c:v>240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'!$AA$14:$AA$16</c:f>
              <c:numCache>
                <c:ptCount val="3"/>
                <c:pt idx="0">
                  <c:v>0.014917127071823204</c:v>
                </c:pt>
                <c:pt idx="1">
                  <c:v>0.04419889502762431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</c:scaling>
        <c:axPos val="l"/>
        <c:delete val="1"/>
        <c:majorTickMark val="out"/>
        <c:minorTickMark val="none"/>
        <c:tickLblPos val="none"/>
        <c:crossAx val="38662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28575</xdr:rowOff>
    </xdr:from>
    <xdr:to>
      <xdr:col>14</xdr:col>
      <xdr:colOff>419100</xdr:colOff>
      <xdr:row>3</xdr:row>
      <xdr:rowOff>180975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285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265</v>
          </cell>
          <cell r="M33">
            <v>505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62"/>
  <sheetViews>
    <sheetView zoomScalePageLayoutView="0" workbookViewId="0" topLeftCell="A32">
      <selection activeCell="I62" sqref="I62"/>
    </sheetView>
  </sheetViews>
  <sheetFormatPr defaultColWidth="9.140625" defaultRowHeight="12.75"/>
  <cols>
    <col min="1" max="1" width="62.140625" style="0" customWidth="1"/>
    <col min="2" max="2" width="10.7109375" style="70" customWidth="1"/>
    <col min="3" max="3" width="9.7109375" style="69" customWidth="1"/>
    <col min="4" max="15" width="6.57421875" style="7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5" s="6" customFormat="1" ht="15.75">
      <c r="A1" s="196" t="s">
        <v>17</v>
      </c>
      <c r="B1" s="196"/>
      <c r="C1" s="19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90"/>
    </row>
    <row r="2" spans="1:15" s="6" customFormat="1" ht="15.75">
      <c r="A2" s="196" t="s">
        <v>18</v>
      </c>
      <c r="B2" s="196"/>
      <c r="C2" s="196"/>
      <c r="D2" s="64"/>
      <c r="E2" s="64"/>
      <c r="F2" s="196"/>
      <c r="G2" s="196"/>
      <c r="H2" s="196"/>
      <c r="I2" s="196"/>
      <c r="J2" s="64"/>
      <c r="K2" s="64"/>
      <c r="L2" s="64"/>
      <c r="M2" s="64"/>
      <c r="N2" s="64"/>
      <c r="O2" s="190"/>
    </row>
    <row r="3" spans="1:15" s="6" customFormat="1" ht="15.75">
      <c r="A3" s="198" t="s">
        <v>174</v>
      </c>
      <c r="B3" s="198"/>
      <c r="C3" s="198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90"/>
    </row>
    <row r="4" spans="1:15" s="6" customFormat="1" ht="15.75">
      <c r="A4" s="197" t="s">
        <v>180</v>
      </c>
      <c r="B4" s="197"/>
      <c r="C4" s="197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90"/>
    </row>
    <row r="5" spans="1:14" ht="15">
      <c r="A5" s="46"/>
      <c r="B5" s="48"/>
      <c r="C5" s="49"/>
      <c r="D5" s="48" t="s">
        <v>6</v>
      </c>
      <c r="E5" s="48"/>
      <c r="F5" s="48"/>
      <c r="G5" s="48"/>
      <c r="H5" s="48"/>
      <c r="I5" s="48"/>
      <c r="J5" s="48"/>
      <c r="K5" s="48"/>
      <c r="L5" s="48"/>
      <c r="M5" s="77"/>
      <c r="N5" s="77"/>
    </row>
    <row r="6" spans="1:21" ht="15.75">
      <c r="A6" s="46"/>
      <c r="B6" s="77"/>
      <c r="C6" s="48" t="s">
        <v>4</v>
      </c>
      <c r="D6" s="64">
        <v>14</v>
      </c>
      <c r="E6" s="64">
        <v>15</v>
      </c>
      <c r="F6" s="64">
        <v>16</v>
      </c>
      <c r="G6" s="64">
        <v>17</v>
      </c>
      <c r="H6" s="64">
        <v>27</v>
      </c>
      <c r="I6" s="64">
        <v>28</v>
      </c>
      <c r="J6" s="64">
        <v>35</v>
      </c>
      <c r="K6" s="64">
        <v>45</v>
      </c>
      <c r="L6" s="64">
        <v>46</v>
      </c>
      <c r="M6" s="64">
        <v>47</v>
      </c>
      <c r="N6" s="64">
        <v>48</v>
      </c>
      <c r="O6" s="64">
        <v>49</v>
      </c>
      <c r="U6" s="8"/>
    </row>
    <row r="7" spans="1:26" ht="15">
      <c r="A7" s="46"/>
      <c r="B7" s="48"/>
      <c r="C7" s="71"/>
      <c r="D7" s="48"/>
      <c r="E7" s="48"/>
      <c r="F7" s="48"/>
      <c r="G7" s="48"/>
      <c r="H7" s="48"/>
      <c r="I7" s="48"/>
      <c r="J7" s="48"/>
      <c r="K7" s="48"/>
      <c r="L7" s="48"/>
      <c r="M7" s="77"/>
      <c r="N7" s="77"/>
      <c r="U7" s="8"/>
      <c r="Z7" t="s">
        <v>177</v>
      </c>
    </row>
    <row r="8" spans="1:26" ht="15.75">
      <c r="A8" s="44" t="s">
        <v>0</v>
      </c>
      <c r="B8" s="72" t="s">
        <v>1</v>
      </c>
      <c r="C8" s="65">
        <f>SUM(D8:O8)</f>
        <v>4093</v>
      </c>
      <c r="D8" s="72">
        <v>365</v>
      </c>
      <c r="E8" s="72">
        <v>337</v>
      </c>
      <c r="F8" s="72">
        <v>338</v>
      </c>
      <c r="G8" s="72">
        <v>324</v>
      </c>
      <c r="H8" s="72">
        <v>354</v>
      </c>
      <c r="I8" s="72">
        <v>314</v>
      </c>
      <c r="J8" s="72">
        <v>0</v>
      </c>
      <c r="K8" s="72">
        <v>385</v>
      </c>
      <c r="L8" s="48">
        <v>379</v>
      </c>
      <c r="M8" s="48">
        <v>496</v>
      </c>
      <c r="N8" s="48">
        <v>333</v>
      </c>
      <c r="O8" s="48">
        <v>468</v>
      </c>
      <c r="Z8" t="s">
        <v>179</v>
      </c>
    </row>
    <row r="9" spans="1:26" ht="15.75">
      <c r="A9" s="44"/>
      <c r="B9" s="72" t="s">
        <v>2</v>
      </c>
      <c r="C9" s="65">
        <f>SUM(D9:O9)</f>
        <v>4683</v>
      </c>
      <c r="D9" s="72">
        <v>463</v>
      </c>
      <c r="E9" s="72">
        <v>397</v>
      </c>
      <c r="F9" s="72">
        <v>420</v>
      </c>
      <c r="G9" s="72">
        <v>380</v>
      </c>
      <c r="H9" s="72">
        <v>360</v>
      </c>
      <c r="I9" s="72">
        <v>341</v>
      </c>
      <c r="J9" s="72">
        <v>0</v>
      </c>
      <c r="K9" s="72">
        <v>449</v>
      </c>
      <c r="L9" s="48">
        <v>443</v>
      </c>
      <c r="M9" s="48">
        <v>522</v>
      </c>
      <c r="N9" s="48">
        <v>397</v>
      </c>
      <c r="O9" s="48">
        <v>511</v>
      </c>
      <c r="Z9" t="s">
        <v>178</v>
      </c>
    </row>
    <row r="10" spans="1:26" ht="15.75">
      <c r="A10" s="44"/>
      <c r="B10" s="72" t="s">
        <v>4</v>
      </c>
      <c r="C10" s="65">
        <f>SUM(D10:O10)</f>
        <v>8776</v>
      </c>
      <c r="D10" s="72">
        <f>SUM(D8:D9)</f>
        <v>828</v>
      </c>
      <c r="E10" s="72">
        <f aca="true" t="shared" si="0" ref="E10:K10">SUM(E8:E9)</f>
        <v>734</v>
      </c>
      <c r="F10" s="72">
        <f t="shared" si="0"/>
        <v>758</v>
      </c>
      <c r="G10" s="72">
        <f t="shared" si="0"/>
        <v>704</v>
      </c>
      <c r="H10" s="72">
        <f t="shared" si="0"/>
        <v>714</v>
      </c>
      <c r="I10" s="72">
        <f t="shared" si="0"/>
        <v>655</v>
      </c>
      <c r="J10" s="72">
        <f t="shared" si="0"/>
        <v>0</v>
      </c>
      <c r="K10" s="72">
        <f t="shared" si="0"/>
        <v>834</v>
      </c>
      <c r="L10" s="72">
        <f>SUM(L8:L9)</f>
        <v>822</v>
      </c>
      <c r="M10" s="72">
        <f>SUM(M8:M9)</f>
        <v>1018</v>
      </c>
      <c r="N10" s="72">
        <f>SUM(N8:N9)</f>
        <v>730</v>
      </c>
      <c r="O10" s="72">
        <f>SUM(O8:O9)</f>
        <v>979</v>
      </c>
      <c r="Z10">
        <v>12</v>
      </c>
    </row>
    <row r="11" spans="1:15" ht="15.75">
      <c r="A11" s="44" t="s">
        <v>3</v>
      </c>
      <c r="B11" s="72" t="s">
        <v>1</v>
      </c>
      <c r="C11" s="65">
        <f>SUM(D11:O11)</f>
        <v>2557</v>
      </c>
      <c r="D11" s="73">
        <v>232</v>
      </c>
      <c r="E11" s="73">
        <v>193</v>
      </c>
      <c r="F11" s="73">
        <v>221</v>
      </c>
      <c r="G11" s="73">
        <v>207</v>
      </c>
      <c r="H11" s="73">
        <v>230</v>
      </c>
      <c r="I11" s="73">
        <v>158</v>
      </c>
      <c r="J11" s="73">
        <v>42</v>
      </c>
      <c r="K11" s="73">
        <v>246</v>
      </c>
      <c r="L11" s="73">
        <v>220</v>
      </c>
      <c r="M11" s="73">
        <v>330</v>
      </c>
      <c r="N11" s="73">
        <v>198</v>
      </c>
      <c r="O11" s="73">
        <v>280</v>
      </c>
    </row>
    <row r="12" spans="1:15" ht="15.75">
      <c r="A12" s="44"/>
      <c r="B12" s="72" t="s">
        <v>2</v>
      </c>
      <c r="C12" s="65">
        <f>SUM(D12:O12)</f>
        <v>2873</v>
      </c>
      <c r="D12" s="73">
        <v>289</v>
      </c>
      <c r="E12" s="73">
        <v>227</v>
      </c>
      <c r="F12" s="73">
        <v>263</v>
      </c>
      <c r="G12" s="73">
        <v>256</v>
      </c>
      <c r="H12" s="73">
        <v>218</v>
      </c>
      <c r="I12" s="73">
        <v>166</v>
      </c>
      <c r="J12" s="73">
        <v>31</v>
      </c>
      <c r="K12" s="73">
        <v>279</v>
      </c>
      <c r="L12" s="73">
        <v>256</v>
      </c>
      <c r="M12" s="73">
        <v>341</v>
      </c>
      <c r="N12" s="73">
        <v>230</v>
      </c>
      <c r="O12" s="73">
        <v>317</v>
      </c>
    </row>
    <row r="13" spans="1:15" ht="15.75">
      <c r="A13" s="44"/>
      <c r="B13" s="72" t="s">
        <v>4</v>
      </c>
      <c r="C13" s="65">
        <f>SUM(C11:C12)</f>
        <v>5430</v>
      </c>
      <c r="D13" s="7">
        <f aca="true" t="shared" si="1" ref="D13:K13">SUM(D11:D12)</f>
        <v>521</v>
      </c>
      <c r="E13" s="7">
        <f t="shared" si="1"/>
        <v>420</v>
      </c>
      <c r="F13" s="7">
        <f t="shared" si="1"/>
        <v>484</v>
      </c>
      <c r="G13" s="7">
        <f t="shared" si="1"/>
        <v>463</v>
      </c>
      <c r="H13" s="7">
        <f t="shared" si="1"/>
        <v>448</v>
      </c>
      <c r="I13" s="7">
        <f t="shared" si="1"/>
        <v>324</v>
      </c>
      <c r="J13" s="7">
        <f t="shared" si="1"/>
        <v>73</v>
      </c>
      <c r="K13" s="7">
        <f t="shared" si="1"/>
        <v>525</v>
      </c>
      <c r="L13" s="7">
        <f>SUM(L11:L12)</f>
        <v>476</v>
      </c>
      <c r="M13" s="7">
        <f>SUM(M11:M12)</f>
        <v>671</v>
      </c>
      <c r="N13" s="7">
        <f>SUM(N11:N12)</f>
        <v>428</v>
      </c>
      <c r="O13" s="7">
        <f>SUM(O11:O12)</f>
        <v>597</v>
      </c>
    </row>
    <row r="14" spans="1:27" ht="15.75">
      <c r="A14" s="44" t="s">
        <v>14</v>
      </c>
      <c r="B14" s="72"/>
      <c r="C14" s="65">
        <f>SUM(D14:O14)</f>
        <v>81</v>
      </c>
      <c r="D14" s="73">
        <v>5</v>
      </c>
      <c r="E14" s="73">
        <v>8</v>
      </c>
      <c r="F14" s="73">
        <v>6</v>
      </c>
      <c r="G14" s="73">
        <v>5</v>
      </c>
      <c r="H14" s="73">
        <v>8</v>
      </c>
      <c r="I14" s="73">
        <v>3</v>
      </c>
      <c r="J14" s="73">
        <v>2</v>
      </c>
      <c r="K14" s="73">
        <v>10</v>
      </c>
      <c r="L14" s="73">
        <v>12</v>
      </c>
      <c r="M14" s="73">
        <v>11</v>
      </c>
      <c r="N14" s="73">
        <v>4</v>
      </c>
      <c r="O14" s="73">
        <v>7</v>
      </c>
      <c r="Z14" s="40" t="s">
        <v>31</v>
      </c>
      <c r="AA14" s="35">
        <f>SUM(C14/C13)</f>
        <v>0.014917127071823204</v>
      </c>
    </row>
    <row r="15" spans="1:27" ht="15.75">
      <c r="A15" s="44" t="s">
        <v>35</v>
      </c>
      <c r="B15" s="72"/>
      <c r="C15" s="65">
        <f>SUM(D15:O15)</f>
        <v>240</v>
      </c>
      <c r="D15" s="73">
        <v>23</v>
      </c>
      <c r="E15" s="73">
        <v>24</v>
      </c>
      <c r="F15" s="73">
        <v>19</v>
      </c>
      <c r="G15" s="73">
        <v>16</v>
      </c>
      <c r="H15" s="73">
        <v>23</v>
      </c>
      <c r="I15" s="73">
        <v>19</v>
      </c>
      <c r="J15" s="73">
        <v>3</v>
      </c>
      <c r="K15" s="73">
        <v>33</v>
      </c>
      <c r="L15" s="73">
        <v>13</v>
      </c>
      <c r="M15" s="73">
        <v>28</v>
      </c>
      <c r="N15" s="73">
        <v>21</v>
      </c>
      <c r="O15" s="73">
        <v>18</v>
      </c>
      <c r="Z15" s="40" t="s">
        <v>32</v>
      </c>
      <c r="AA15" s="35">
        <f>SUM(C15/C13)</f>
        <v>0.04419889502762431</v>
      </c>
    </row>
    <row r="16" spans="1:27" ht="15.75">
      <c r="A16" s="46" t="s">
        <v>30</v>
      </c>
      <c r="B16" s="72"/>
      <c r="C16" s="65">
        <f>SUM(D16:O16)</f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Z16" s="40" t="s">
        <v>33</v>
      </c>
      <c r="AA16" s="35">
        <f>SUM(C16/C13)</f>
        <v>0</v>
      </c>
    </row>
    <row r="17" spans="1:15" ht="15.75">
      <c r="A17" s="44" t="s">
        <v>15</v>
      </c>
      <c r="B17" s="72"/>
      <c r="C17" s="65">
        <f>SUM(C14:C16)</f>
        <v>321</v>
      </c>
      <c r="D17" s="72">
        <f aca="true" t="shared" si="2" ref="D17:K17">SUM(D14:D16)</f>
        <v>28</v>
      </c>
      <c r="E17" s="72">
        <f t="shared" si="2"/>
        <v>32</v>
      </c>
      <c r="F17" s="72">
        <f t="shared" si="2"/>
        <v>25</v>
      </c>
      <c r="G17" s="72">
        <f t="shared" si="2"/>
        <v>21</v>
      </c>
      <c r="H17" s="72">
        <f t="shared" si="2"/>
        <v>31</v>
      </c>
      <c r="I17" s="72">
        <f t="shared" si="2"/>
        <v>22</v>
      </c>
      <c r="J17" s="72">
        <f t="shared" si="2"/>
        <v>5</v>
      </c>
      <c r="K17" s="72">
        <f t="shared" si="2"/>
        <v>43</v>
      </c>
      <c r="L17" s="72">
        <f>SUM(L14:L16)</f>
        <v>25</v>
      </c>
      <c r="M17" s="72">
        <f>SUM(M14:M16)</f>
        <v>39</v>
      </c>
      <c r="N17" s="72">
        <f>SUM(N14:N16)</f>
        <v>25</v>
      </c>
      <c r="O17" s="72">
        <f>SUM(O14:O16)</f>
        <v>25</v>
      </c>
    </row>
    <row r="18" spans="1:12" ht="15.75">
      <c r="A18" s="44"/>
      <c r="B18" s="72"/>
      <c r="C18" s="65"/>
      <c r="D18" s="7"/>
      <c r="E18" s="7"/>
      <c r="F18" s="7"/>
      <c r="G18" s="7"/>
      <c r="H18" s="7"/>
      <c r="I18" s="7"/>
      <c r="J18" s="7"/>
      <c r="K18" s="7"/>
      <c r="L18" s="67"/>
    </row>
    <row r="19" spans="1:12" ht="15.75">
      <c r="A19" s="45" t="s">
        <v>28</v>
      </c>
      <c r="B19" s="48"/>
      <c r="C19" s="66"/>
      <c r="D19" s="67"/>
      <c r="E19" s="67"/>
      <c r="F19" s="67"/>
      <c r="G19" s="67"/>
      <c r="H19" s="67"/>
      <c r="I19" s="67"/>
      <c r="J19" s="67"/>
      <c r="K19" s="67"/>
      <c r="L19" s="67"/>
    </row>
    <row r="20" spans="1:27" ht="15.75">
      <c r="A20" s="50" t="s">
        <v>47</v>
      </c>
      <c r="B20" s="77"/>
      <c r="C20" s="64">
        <f>SUM(D20:O20)</f>
        <v>1865</v>
      </c>
      <c r="D20" s="75">
        <v>179</v>
      </c>
      <c r="E20" s="75">
        <v>151</v>
      </c>
      <c r="F20" s="75">
        <v>162</v>
      </c>
      <c r="G20" s="75">
        <v>142</v>
      </c>
      <c r="H20" s="75">
        <v>165</v>
      </c>
      <c r="I20" s="75">
        <v>109</v>
      </c>
      <c r="J20" s="75">
        <v>31</v>
      </c>
      <c r="K20" s="75">
        <v>149</v>
      </c>
      <c r="L20" s="75">
        <v>159</v>
      </c>
      <c r="M20" s="75">
        <v>250</v>
      </c>
      <c r="N20" s="75">
        <v>155</v>
      </c>
      <c r="O20" s="75">
        <v>213</v>
      </c>
      <c r="Z20" s="36" t="s">
        <v>40</v>
      </c>
      <c r="AA20" s="37">
        <f>SUM(C20/C28)</f>
        <v>0.3650420825993345</v>
      </c>
    </row>
    <row r="21" spans="1:27" ht="15.75">
      <c r="A21" s="50" t="s">
        <v>55</v>
      </c>
      <c r="B21" s="77"/>
      <c r="C21" s="64">
        <f aca="true" t="shared" si="3" ref="C21:C26">SUM(D21:O21)</f>
        <v>231</v>
      </c>
      <c r="D21" s="75">
        <v>12</v>
      </c>
      <c r="E21" s="75">
        <v>12</v>
      </c>
      <c r="F21" s="75">
        <v>30</v>
      </c>
      <c r="G21" s="75">
        <v>10</v>
      </c>
      <c r="H21" s="75">
        <v>19</v>
      </c>
      <c r="I21" s="75">
        <v>12</v>
      </c>
      <c r="J21" s="75">
        <v>1</v>
      </c>
      <c r="K21" s="75">
        <v>23</v>
      </c>
      <c r="L21" s="75">
        <v>25</v>
      </c>
      <c r="M21" s="75">
        <v>36</v>
      </c>
      <c r="N21" s="75">
        <v>18</v>
      </c>
      <c r="O21" s="75">
        <v>33</v>
      </c>
      <c r="Z21" s="38" t="s">
        <v>41</v>
      </c>
      <c r="AA21" s="39">
        <f aca="true" t="shared" si="4" ref="AA21:AA26">SUM(C21/C$28)</f>
        <v>0.04521432765707575</v>
      </c>
    </row>
    <row r="22" spans="1:27" ht="15.75">
      <c r="A22" s="50" t="s">
        <v>48</v>
      </c>
      <c r="B22" s="77"/>
      <c r="C22" s="64">
        <f t="shared" si="3"/>
        <v>561</v>
      </c>
      <c r="D22" s="75">
        <v>38</v>
      </c>
      <c r="E22" s="75">
        <v>41</v>
      </c>
      <c r="F22" s="75">
        <v>50</v>
      </c>
      <c r="G22" s="75">
        <v>40</v>
      </c>
      <c r="H22" s="75">
        <v>41</v>
      </c>
      <c r="I22" s="75">
        <v>44</v>
      </c>
      <c r="J22" s="75">
        <v>7</v>
      </c>
      <c r="K22" s="75">
        <v>56</v>
      </c>
      <c r="L22" s="75">
        <v>50</v>
      </c>
      <c r="M22" s="75">
        <v>78</v>
      </c>
      <c r="N22" s="75">
        <v>59</v>
      </c>
      <c r="O22" s="75">
        <v>57</v>
      </c>
      <c r="Z22" s="38" t="s">
        <v>42</v>
      </c>
      <c r="AA22" s="39">
        <f t="shared" si="4"/>
        <v>0.1098062243100411</v>
      </c>
    </row>
    <row r="23" spans="1:27" ht="15.75">
      <c r="A23" s="50" t="s">
        <v>49</v>
      </c>
      <c r="B23" s="77"/>
      <c r="C23" s="64">
        <f t="shared" si="3"/>
        <v>42</v>
      </c>
      <c r="D23" s="75">
        <v>5</v>
      </c>
      <c r="E23" s="75">
        <v>0</v>
      </c>
      <c r="F23" s="75">
        <v>3</v>
      </c>
      <c r="G23" s="75">
        <v>3</v>
      </c>
      <c r="H23" s="75">
        <v>4</v>
      </c>
      <c r="I23" s="75">
        <v>7</v>
      </c>
      <c r="J23" s="75">
        <v>0</v>
      </c>
      <c r="K23" s="75">
        <v>4</v>
      </c>
      <c r="L23" s="75">
        <v>5</v>
      </c>
      <c r="M23" s="75">
        <v>3</v>
      </c>
      <c r="N23" s="75">
        <v>4</v>
      </c>
      <c r="O23" s="75">
        <v>4</v>
      </c>
      <c r="Z23" s="38" t="s">
        <v>43</v>
      </c>
      <c r="AA23" s="39">
        <f t="shared" si="4"/>
        <v>0.008220786846741044</v>
      </c>
    </row>
    <row r="24" spans="1:27" ht="15.75">
      <c r="A24" s="50" t="s">
        <v>50</v>
      </c>
      <c r="B24" s="77"/>
      <c r="C24" s="64">
        <f t="shared" si="3"/>
        <v>129</v>
      </c>
      <c r="D24" s="75">
        <v>15</v>
      </c>
      <c r="E24" s="75">
        <v>6</v>
      </c>
      <c r="F24" s="75">
        <v>10</v>
      </c>
      <c r="G24" s="75">
        <v>12</v>
      </c>
      <c r="H24" s="75">
        <v>14</v>
      </c>
      <c r="I24" s="75">
        <v>6</v>
      </c>
      <c r="J24" s="75">
        <v>0</v>
      </c>
      <c r="K24" s="75">
        <v>7</v>
      </c>
      <c r="L24" s="75">
        <v>15</v>
      </c>
      <c r="M24" s="75">
        <v>20</v>
      </c>
      <c r="N24" s="75">
        <v>7</v>
      </c>
      <c r="O24" s="75">
        <v>17</v>
      </c>
      <c r="Z24" s="38" t="s">
        <v>44</v>
      </c>
      <c r="AA24" s="39">
        <f t="shared" si="4"/>
        <v>0.02524955960070464</v>
      </c>
    </row>
    <row r="25" spans="1:27" ht="15.75">
      <c r="A25" s="50" t="s">
        <v>51</v>
      </c>
      <c r="B25" s="77"/>
      <c r="C25" s="64">
        <f t="shared" si="3"/>
        <v>2244</v>
      </c>
      <c r="D25" s="75">
        <v>242</v>
      </c>
      <c r="E25" s="75">
        <v>174</v>
      </c>
      <c r="F25" s="75">
        <v>202</v>
      </c>
      <c r="G25" s="75">
        <v>228</v>
      </c>
      <c r="H25" s="75">
        <v>170</v>
      </c>
      <c r="I25" s="75">
        <v>123</v>
      </c>
      <c r="J25" s="75">
        <v>28</v>
      </c>
      <c r="K25" s="75">
        <v>242</v>
      </c>
      <c r="L25" s="75">
        <v>194</v>
      </c>
      <c r="M25" s="75">
        <v>240</v>
      </c>
      <c r="N25" s="75">
        <v>158</v>
      </c>
      <c r="O25" s="75">
        <v>243</v>
      </c>
      <c r="Z25" s="38" t="s">
        <v>45</v>
      </c>
      <c r="AA25" s="39">
        <f t="shared" si="4"/>
        <v>0.4392248972401644</v>
      </c>
    </row>
    <row r="26" spans="1:27" ht="15.75">
      <c r="A26" s="50" t="s">
        <v>52</v>
      </c>
      <c r="B26" s="77"/>
      <c r="C26" s="64">
        <f t="shared" si="3"/>
        <v>37</v>
      </c>
      <c r="D26" s="75">
        <v>2</v>
      </c>
      <c r="E26" s="75">
        <v>4</v>
      </c>
      <c r="F26" s="75">
        <v>2</v>
      </c>
      <c r="G26" s="75">
        <v>7</v>
      </c>
      <c r="H26" s="75">
        <v>4</v>
      </c>
      <c r="I26" s="75">
        <v>1</v>
      </c>
      <c r="J26" s="75">
        <v>1</v>
      </c>
      <c r="K26" s="75">
        <v>1</v>
      </c>
      <c r="L26" s="75">
        <v>3</v>
      </c>
      <c r="M26" s="75">
        <v>5</v>
      </c>
      <c r="N26" s="75">
        <v>2</v>
      </c>
      <c r="O26" s="75">
        <v>5</v>
      </c>
      <c r="Z26" s="38" t="s">
        <v>46</v>
      </c>
      <c r="AA26" s="39">
        <f t="shared" si="4"/>
        <v>0.00724212174593854</v>
      </c>
    </row>
    <row r="27" spans="1:27" s="47" customFormat="1" ht="15">
      <c r="A27" s="46"/>
      <c r="B27" s="77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Z27" s="134"/>
      <c r="AA27" s="135"/>
    </row>
    <row r="28" spans="1:27" s="47" customFormat="1" ht="15.75">
      <c r="A28" s="46" t="s">
        <v>54</v>
      </c>
      <c r="B28" s="48"/>
      <c r="C28" s="64">
        <f>SUM(C20:C26)</f>
        <v>5109</v>
      </c>
      <c r="D28" s="48">
        <f aca="true" t="shared" si="5" ref="D28:K28">SUM(D20:D26)</f>
        <v>493</v>
      </c>
      <c r="E28" s="48">
        <f t="shared" si="5"/>
        <v>388</v>
      </c>
      <c r="F28" s="48">
        <f t="shared" si="5"/>
        <v>459</v>
      </c>
      <c r="G28" s="48">
        <f t="shared" si="5"/>
        <v>442</v>
      </c>
      <c r="H28" s="48">
        <f t="shared" si="5"/>
        <v>417</v>
      </c>
      <c r="I28" s="48">
        <f t="shared" si="5"/>
        <v>302</v>
      </c>
      <c r="J28" s="48">
        <f t="shared" si="5"/>
        <v>68</v>
      </c>
      <c r="K28" s="48">
        <f t="shared" si="5"/>
        <v>482</v>
      </c>
      <c r="L28" s="48">
        <f>SUM(L20:L26)</f>
        <v>451</v>
      </c>
      <c r="M28" s="48">
        <f>SUM(M20:M26)</f>
        <v>632</v>
      </c>
      <c r="N28" s="48">
        <f>SUM(N20:N26)</f>
        <v>403</v>
      </c>
      <c r="O28" s="48">
        <f>SUM(O20:O26)</f>
        <v>572</v>
      </c>
      <c r="Z28" s="136" t="s">
        <v>34</v>
      </c>
      <c r="AA28" s="137">
        <f>SUM(AA20:AA26)</f>
        <v>0.9999999999999999</v>
      </c>
    </row>
    <row r="29" spans="1:27" s="138" customFormat="1" ht="15">
      <c r="A29" s="44"/>
      <c r="B29" s="72" t="s">
        <v>11</v>
      </c>
      <c r="C29" s="72">
        <f>COUNTIF(D29:O29,"OK")</f>
        <v>12</v>
      </c>
      <c r="D29" s="72" t="str">
        <f>IF(D28&lt;&gt;0,"OK","NO")</f>
        <v>OK</v>
      </c>
      <c r="E29" s="72" t="str">
        <f aca="true" t="shared" si="6" ref="E29:K29">IF(E28&lt;&gt;0,"OK","NO")</f>
        <v>OK</v>
      </c>
      <c r="F29" s="72" t="str">
        <f t="shared" si="6"/>
        <v>OK</v>
      </c>
      <c r="G29" s="72" t="str">
        <f t="shared" si="6"/>
        <v>OK</v>
      </c>
      <c r="H29" s="72" t="str">
        <f t="shared" si="6"/>
        <v>OK</v>
      </c>
      <c r="I29" s="72" t="str">
        <f t="shared" si="6"/>
        <v>OK</v>
      </c>
      <c r="J29" s="72" t="str">
        <f t="shared" si="6"/>
        <v>OK</v>
      </c>
      <c r="K29" s="72" t="str">
        <f t="shared" si="6"/>
        <v>OK</v>
      </c>
      <c r="L29" s="72" t="str">
        <f>IF(L28&lt;&gt;0,"OK","NO")</f>
        <v>OK</v>
      </c>
      <c r="M29" s="72" t="str">
        <f>IF(M28&lt;&gt;0,"OK","NO")</f>
        <v>OK</v>
      </c>
      <c r="N29" s="72" t="str">
        <f>IF(N28&lt;&gt;0,"OK","NO")</f>
        <v>OK</v>
      </c>
      <c r="O29" s="72" t="str">
        <f>IF(O28&lt;&gt;0,"OK","NO")</f>
        <v>OK</v>
      </c>
      <c r="Z29" s="47"/>
      <c r="AA29" s="47"/>
    </row>
    <row r="30" spans="1:15" s="47" customFormat="1" ht="15">
      <c r="A30" s="46"/>
      <c r="B30" s="48"/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77"/>
      <c r="N30" s="77"/>
      <c r="O30" s="77"/>
    </row>
    <row r="31" spans="1:15" s="47" customFormat="1" ht="15.75">
      <c r="A31" s="45" t="s">
        <v>13</v>
      </c>
      <c r="B31" s="48"/>
      <c r="C31" s="49"/>
      <c r="D31" s="48"/>
      <c r="E31" s="48"/>
      <c r="F31" s="48"/>
      <c r="G31" s="48"/>
      <c r="H31" s="48"/>
      <c r="I31" s="48"/>
      <c r="J31" s="48"/>
      <c r="K31" s="48"/>
      <c r="L31" s="48"/>
      <c r="M31" s="77"/>
      <c r="N31" s="77"/>
      <c r="O31" s="77"/>
    </row>
    <row r="32" spans="1:15" ht="15.75">
      <c r="A32" s="50" t="s">
        <v>47</v>
      </c>
      <c r="B32" s="77"/>
      <c r="C32" s="64">
        <f>SUM(D32:O32)</f>
        <v>457</v>
      </c>
      <c r="D32" s="75">
        <v>38</v>
      </c>
      <c r="E32" s="75">
        <v>43</v>
      </c>
      <c r="F32" s="75">
        <v>48</v>
      </c>
      <c r="G32" s="75">
        <v>38</v>
      </c>
      <c r="H32" s="75">
        <v>29</v>
      </c>
      <c r="I32" s="75">
        <v>17</v>
      </c>
      <c r="J32" s="75">
        <v>9</v>
      </c>
      <c r="K32" s="75">
        <v>41</v>
      </c>
      <c r="L32" s="75">
        <v>41</v>
      </c>
      <c r="M32" s="75">
        <v>63</v>
      </c>
      <c r="N32" s="75">
        <v>35</v>
      </c>
      <c r="O32" s="75">
        <v>55</v>
      </c>
    </row>
    <row r="33" spans="1:15" ht="15.75">
      <c r="A33" s="50" t="s">
        <v>55</v>
      </c>
      <c r="B33" s="77"/>
      <c r="C33" s="64">
        <f aca="true" t="shared" si="7" ref="C33:C38">SUM(D33:O33)</f>
        <v>53</v>
      </c>
      <c r="D33" s="75">
        <v>3</v>
      </c>
      <c r="E33" s="75">
        <v>3</v>
      </c>
      <c r="F33" s="75">
        <v>4</v>
      </c>
      <c r="G33" s="75">
        <v>0</v>
      </c>
      <c r="H33" s="75">
        <v>10</v>
      </c>
      <c r="I33" s="75">
        <v>3</v>
      </c>
      <c r="J33" s="75">
        <v>0</v>
      </c>
      <c r="K33" s="75">
        <v>7</v>
      </c>
      <c r="L33" s="75">
        <v>4</v>
      </c>
      <c r="M33" s="75">
        <v>8</v>
      </c>
      <c r="N33" s="75">
        <v>4</v>
      </c>
      <c r="O33" s="75">
        <v>7</v>
      </c>
    </row>
    <row r="34" spans="1:15" ht="15.75">
      <c r="A34" s="50" t="s">
        <v>48</v>
      </c>
      <c r="B34" s="77"/>
      <c r="C34" s="64">
        <f t="shared" si="7"/>
        <v>120</v>
      </c>
      <c r="D34" s="75">
        <v>8</v>
      </c>
      <c r="E34" s="75">
        <v>5</v>
      </c>
      <c r="F34" s="75">
        <v>9</v>
      </c>
      <c r="G34" s="75">
        <v>9</v>
      </c>
      <c r="H34" s="75">
        <v>11</v>
      </c>
      <c r="I34" s="75">
        <v>5</v>
      </c>
      <c r="J34" s="75">
        <v>3</v>
      </c>
      <c r="K34" s="75">
        <v>9</v>
      </c>
      <c r="L34" s="75">
        <v>15</v>
      </c>
      <c r="M34" s="75">
        <v>16</v>
      </c>
      <c r="N34" s="75">
        <v>10</v>
      </c>
      <c r="O34" s="75">
        <v>20</v>
      </c>
    </row>
    <row r="35" spans="1:15" ht="15.75">
      <c r="A35" s="50" t="s">
        <v>49</v>
      </c>
      <c r="B35" s="77"/>
      <c r="C35" s="64">
        <f t="shared" si="7"/>
        <v>17</v>
      </c>
      <c r="D35" s="75">
        <v>3</v>
      </c>
      <c r="E35" s="75">
        <v>0</v>
      </c>
      <c r="F35" s="75">
        <v>0</v>
      </c>
      <c r="G35" s="75">
        <v>1</v>
      </c>
      <c r="H35" s="75">
        <v>2</v>
      </c>
      <c r="I35" s="75">
        <v>3</v>
      </c>
      <c r="J35" s="75">
        <v>0</v>
      </c>
      <c r="K35" s="75">
        <v>1</v>
      </c>
      <c r="L35" s="75">
        <v>2</v>
      </c>
      <c r="M35" s="75">
        <v>0</v>
      </c>
      <c r="N35" s="75">
        <v>3</v>
      </c>
      <c r="O35" s="75">
        <v>2</v>
      </c>
    </row>
    <row r="36" spans="1:15" ht="15.75">
      <c r="A36" s="50" t="s">
        <v>50</v>
      </c>
      <c r="B36" s="77"/>
      <c r="C36" s="64">
        <f t="shared" si="7"/>
        <v>39</v>
      </c>
      <c r="D36" s="75">
        <v>4</v>
      </c>
      <c r="E36" s="75">
        <v>2</v>
      </c>
      <c r="F36" s="75">
        <v>1</v>
      </c>
      <c r="G36" s="75">
        <v>5</v>
      </c>
      <c r="H36" s="75">
        <v>1</v>
      </c>
      <c r="I36" s="75">
        <v>1</v>
      </c>
      <c r="J36" s="75">
        <v>0</v>
      </c>
      <c r="K36" s="75">
        <v>1</v>
      </c>
      <c r="L36" s="75">
        <v>15</v>
      </c>
      <c r="M36" s="75">
        <v>4</v>
      </c>
      <c r="N36" s="75">
        <v>0</v>
      </c>
      <c r="O36" s="75">
        <v>5</v>
      </c>
    </row>
    <row r="37" spans="1:15" ht="15.75">
      <c r="A37" s="50" t="s">
        <v>51</v>
      </c>
      <c r="B37" s="77"/>
      <c r="C37" s="64">
        <f t="shared" si="7"/>
        <v>298</v>
      </c>
      <c r="D37" s="75">
        <v>42</v>
      </c>
      <c r="E37" s="75">
        <v>16</v>
      </c>
      <c r="F37" s="75">
        <v>25</v>
      </c>
      <c r="G37" s="75">
        <v>34</v>
      </c>
      <c r="H37" s="75">
        <v>24</v>
      </c>
      <c r="I37" s="75">
        <v>10</v>
      </c>
      <c r="J37" s="75">
        <v>2</v>
      </c>
      <c r="K37" s="75">
        <v>42</v>
      </c>
      <c r="L37" s="75">
        <v>23</v>
      </c>
      <c r="M37" s="75">
        <v>33</v>
      </c>
      <c r="N37" s="75">
        <v>16</v>
      </c>
      <c r="O37" s="75">
        <v>31</v>
      </c>
    </row>
    <row r="38" spans="1:15" ht="15.75">
      <c r="A38" s="50" t="s">
        <v>52</v>
      </c>
      <c r="B38" s="77"/>
      <c r="C38" s="64">
        <f t="shared" si="7"/>
        <v>7</v>
      </c>
      <c r="D38" s="75">
        <v>0</v>
      </c>
      <c r="E38" s="75">
        <v>1</v>
      </c>
      <c r="F38" s="75">
        <v>0</v>
      </c>
      <c r="G38" s="75">
        <v>3</v>
      </c>
      <c r="H38" s="75">
        <v>0</v>
      </c>
      <c r="I38" s="75">
        <v>0</v>
      </c>
      <c r="J38" s="75">
        <v>0</v>
      </c>
      <c r="K38" s="75">
        <v>1</v>
      </c>
      <c r="L38" s="75">
        <v>0</v>
      </c>
      <c r="M38" s="75">
        <v>1</v>
      </c>
      <c r="N38" s="75">
        <v>0</v>
      </c>
      <c r="O38" s="75">
        <v>1</v>
      </c>
    </row>
    <row r="39" spans="1:15" ht="15">
      <c r="A39" s="46"/>
      <c r="B39" s="48"/>
      <c r="C39" s="49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</row>
    <row r="40" spans="1:15" ht="15.75">
      <c r="A40" s="46" t="s">
        <v>74</v>
      </c>
      <c r="B40" s="48"/>
      <c r="C40" s="74">
        <f>SUM(C32:C38)</f>
        <v>991</v>
      </c>
      <c r="D40" s="68">
        <f aca="true" t="shared" si="8" ref="D40:K40">SUM(D32:D38)</f>
        <v>98</v>
      </c>
      <c r="E40" s="68">
        <f t="shared" si="8"/>
        <v>70</v>
      </c>
      <c r="F40" s="68">
        <f t="shared" si="8"/>
        <v>87</v>
      </c>
      <c r="G40" s="68">
        <f t="shared" si="8"/>
        <v>90</v>
      </c>
      <c r="H40" s="68">
        <f t="shared" si="8"/>
        <v>77</v>
      </c>
      <c r="I40" s="68">
        <f t="shared" si="8"/>
        <v>39</v>
      </c>
      <c r="J40" s="68">
        <f t="shared" si="8"/>
        <v>14</v>
      </c>
      <c r="K40" s="68">
        <f t="shared" si="8"/>
        <v>102</v>
      </c>
      <c r="L40" s="68">
        <f>SUM(L32:L38)</f>
        <v>100</v>
      </c>
      <c r="M40" s="68">
        <f>SUM(M32:M38)</f>
        <v>125</v>
      </c>
      <c r="N40" s="68">
        <f>SUM(N32:N38)</f>
        <v>68</v>
      </c>
      <c r="O40" s="68">
        <f>SUM(O32:O38)</f>
        <v>121</v>
      </c>
    </row>
    <row r="41" spans="1:12" ht="15">
      <c r="A41" s="46"/>
      <c r="B41" s="48"/>
      <c r="C41" s="68"/>
      <c r="D41" s="68"/>
      <c r="E41" s="68"/>
      <c r="F41" s="68"/>
      <c r="G41" s="68"/>
      <c r="H41" s="68"/>
      <c r="I41" s="68"/>
      <c r="J41" s="68"/>
      <c r="K41" s="68"/>
      <c r="L41" s="67"/>
    </row>
    <row r="42" spans="1:12" ht="16.5" thickBot="1">
      <c r="A42" s="45" t="s">
        <v>37</v>
      </c>
      <c r="B42" s="48"/>
      <c r="C42" s="68"/>
      <c r="D42" s="68"/>
      <c r="E42" s="68"/>
      <c r="F42" s="68"/>
      <c r="G42" s="68"/>
      <c r="H42" s="68"/>
      <c r="I42" s="68"/>
      <c r="J42" s="68"/>
      <c r="K42" s="68"/>
      <c r="L42" s="67"/>
    </row>
    <row r="43" spans="1:15" ht="16.5" thickBot="1">
      <c r="A43" s="33" t="s">
        <v>56</v>
      </c>
      <c r="C43" s="9">
        <f>SUM(D43:O43)</f>
        <v>39</v>
      </c>
      <c r="D43" s="73">
        <v>1</v>
      </c>
      <c r="E43" s="73">
        <v>2</v>
      </c>
      <c r="F43" s="73">
        <v>5</v>
      </c>
      <c r="G43" s="73">
        <v>6</v>
      </c>
      <c r="H43" s="73">
        <v>2</v>
      </c>
      <c r="I43" s="73">
        <v>3</v>
      </c>
      <c r="J43" s="73">
        <v>3</v>
      </c>
      <c r="K43" s="73">
        <v>1</v>
      </c>
      <c r="L43" s="73">
        <v>2</v>
      </c>
      <c r="M43" s="73">
        <v>7</v>
      </c>
      <c r="N43" s="73">
        <v>1</v>
      </c>
      <c r="O43" s="73">
        <v>6</v>
      </c>
    </row>
    <row r="44" spans="1:15" ht="16.5" thickBot="1">
      <c r="A44" s="34" t="s">
        <v>57</v>
      </c>
      <c r="C44" s="9">
        <f aca="true" t="shared" si="9" ref="C44:C59">SUM(D44:O44)</f>
        <v>1219</v>
      </c>
      <c r="D44" s="73">
        <v>125</v>
      </c>
      <c r="E44" s="73">
        <v>97</v>
      </c>
      <c r="F44" s="73">
        <v>106</v>
      </c>
      <c r="G44" s="73">
        <v>79</v>
      </c>
      <c r="H44" s="73">
        <v>121</v>
      </c>
      <c r="I44" s="73">
        <v>77</v>
      </c>
      <c r="J44" s="73">
        <v>17</v>
      </c>
      <c r="K44" s="73">
        <v>96</v>
      </c>
      <c r="L44" s="73">
        <v>102</v>
      </c>
      <c r="M44" s="73">
        <v>168</v>
      </c>
      <c r="N44" s="73">
        <v>106</v>
      </c>
      <c r="O44" s="73">
        <v>125</v>
      </c>
    </row>
    <row r="45" spans="1:15" ht="16.5" thickBot="1">
      <c r="A45" s="34" t="s">
        <v>58</v>
      </c>
      <c r="C45" s="9">
        <f t="shared" si="9"/>
        <v>20</v>
      </c>
      <c r="D45" s="73">
        <v>1</v>
      </c>
      <c r="E45" s="73">
        <v>3</v>
      </c>
      <c r="F45" s="73">
        <v>0</v>
      </c>
      <c r="G45" s="73">
        <v>1</v>
      </c>
      <c r="H45" s="73">
        <v>0</v>
      </c>
      <c r="I45" s="73">
        <v>1</v>
      </c>
      <c r="J45" s="73">
        <v>1</v>
      </c>
      <c r="K45" s="73">
        <v>3</v>
      </c>
      <c r="L45" s="73">
        <v>2</v>
      </c>
      <c r="M45" s="73">
        <v>4</v>
      </c>
      <c r="N45" s="73">
        <v>2</v>
      </c>
      <c r="O45" s="73">
        <v>2</v>
      </c>
    </row>
    <row r="46" spans="1:15" ht="16.5" thickBot="1">
      <c r="A46" s="34" t="s">
        <v>59</v>
      </c>
      <c r="C46" s="9">
        <f t="shared" si="9"/>
        <v>131</v>
      </c>
      <c r="D46" s="73">
        <v>14</v>
      </c>
      <c r="E46" s="73">
        <v>6</v>
      </c>
      <c r="F46" s="73">
        <v>3</v>
      </c>
      <c r="G46" s="73">
        <v>18</v>
      </c>
      <c r="H46" s="73">
        <v>13</v>
      </c>
      <c r="I46" s="73">
        <v>11</v>
      </c>
      <c r="J46" s="73">
        <v>1</v>
      </c>
      <c r="K46" s="73">
        <v>8</v>
      </c>
      <c r="L46" s="73">
        <v>12</v>
      </c>
      <c r="M46" s="73">
        <v>8</v>
      </c>
      <c r="N46" s="73">
        <v>12</v>
      </c>
      <c r="O46" s="73">
        <v>25</v>
      </c>
    </row>
    <row r="47" spans="1:15" ht="16.5" thickBot="1">
      <c r="A47" s="34" t="s">
        <v>60</v>
      </c>
      <c r="C47" s="9">
        <f t="shared" si="9"/>
        <v>49</v>
      </c>
      <c r="D47" s="73">
        <v>5</v>
      </c>
      <c r="E47" s="73">
        <v>4</v>
      </c>
      <c r="F47" s="73">
        <v>2</v>
      </c>
      <c r="G47" s="73">
        <v>2</v>
      </c>
      <c r="H47" s="73">
        <v>5</v>
      </c>
      <c r="I47" s="73">
        <v>2</v>
      </c>
      <c r="J47" s="73">
        <v>1</v>
      </c>
      <c r="K47" s="73">
        <v>3</v>
      </c>
      <c r="L47" s="73">
        <v>8</v>
      </c>
      <c r="M47" s="73">
        <v>5</v>
      </c>
      <c r="N47" s="73">
        <v>5</v>
      </c>
      <c r="O47" s="73">
        <v>7</v>
      </c>
    </row>
    <row r="48" spans="1:15" ht="16.5" thickBot="1">
      <c r="A48" s="34" t="s">
        <v>61</v>
      </c>
      <c r="C48" s="9">
        <f t="shared" si="9"/>
        <v>129</v>
      </c>
      <c r="D48" s="73">
        <v>4</v>
      </c>
      <c r="E48" s="73">
        <v>5</v>
      </c>
      <c r="F48" s="73">
        <v>24</v>
      </c>
      <c r="G48" s="73">
        <v>8</v>
      </c>
      <c r="H48" s="73">
        <v>4</v>
      </c>
      <c r="I48" s="73">
        <v>7</v>
      </c>
      <c r="J48" s="73">
        <v>0</v>
      </c>
      <c r="K48" s="73">
        <v>13</v>
      </c>
      <c r="L48" s="73">
        <v>13</v>
      </c>
      <c r="M48" s="73">
        <v>23</v>
      </c>
      <c r="N48" s="73">
        <v>9</v>
      </c>
      <c r="O48" s="73">
        <v>19</v>
      </c>
    </row>
    <row r="49" spans="1:15" ht="16.5" thickBot="1">
      <c r="A49" s="34" t="s">
        <v>62</v>
      </c>
      <c r="C49" s="9">
        <f t="shared" si="9"/>
        <v>79</v>
      </c>
      <c r="D49" s="73">
        <v>7</v>
      </c>
      <c r="E49" s="73">
        <v>1</v>
      </c>
      <c r="F49" s="73">
        <v>3</v>
      </c>
      <c r="G49" s="73">
        <v>3</v>
      </c>
      <c r="H49" s="73">
        <v>10</v>
      </c>
      <c r="I49" s="73">
        <v>11</v>
      </c>
      <c r="J49" s="73">
        <v>2</v>
      </c>
      <c r="K49" s="73">
        <v>11</v>
      </c>
      <c r="L49" s="73">
        <v>3</v>
      </c>
      <c r="M49" s="73">
        <v>12</v>
      </c>
      <c r="N49" s="73">
        <v>9</v>
      </c>
      <c r="O49" s="73">
        <v>7</v>
      </c>
    </row>
    <row r="50" spans="1:15" ht="16.5" thickBot="1">
      <c r="A50" s="34" t="s">
        <v>63</v>
      </c>
      <c r="C50" s="9">
        <f t="shared" si="9"/>
        <v>245</v>
      </c>
      <c r="D50" s="73">
        <v>19</v>
      </c>
      <c r="E50" s="73">
        <v>24</v>
      </c>
      <c r="F50" s="73">
        <v>31</v>
      </c>
      <c r="G50" s="73">
        <v>23</v>
      </c>
      <c r="H50" s="73">
        <v>9</v>
      </c>
      <c r="I50" s="73">
        <v>18</v>
      </c>
      <c r="J50" s="73">
        <v>1</v>
      </c>
      <c r="K50" s="73">
        <v>27</v>
      </c>
      <c r="L50" s="73">
        <v>20</v>
      </c>
      <c r="M50" s="73">
        <v>36</v>
      </c>
      <c r="N50" s="73">
        <v>18</v>
      </c>
      <c r="O50" s="73">
        <v>19</v>
      </c>
    </row>
    <row r="51" spans="1:15" ht="16.5" thickBot="1">
      <c r="A51" s="34" t="s">
        <v>64</v>
      </c>
      <c r="C51" s="9">
        <f t="shared" si="9"/>
        <v>117</v>
      </c>
      <c r="D51" s="73">
        <v>4</v>
      </c>
      <c r="E51" s="73">
        <v>11</v>
      </c>
      <c r="F51" s="73">
        <v>7</v>
      </c>
      <c r="G51" s="73">
        <v>5</v>
      </c>
      <c r="H51" s="73">
        <v>11</v>
      </c>
      <c r="I51" s="73">
        <v>10</v>
      </c>
      <c r="J51" s="73">
        <v>1</v>
      </c>
      <c r="K51" s="73">
        <v>9</v>
      </c>
      <c r="L51" s="73">
        <v>12</v>
      </c>
      <c r="M51" s="73">
        <v>14</v>
      </c>
      <c r="N51" s="73">
        <v>22</v>
      </c>
      <c r="O51" s="73">
        <v>11</v>
      </c>
    </row>
    <row r="52" spans="1:15" ht="16.5" thickBot="1">
      <c r="A52" s="34" t="s">
        <v>65</v>
      </c>
      <c r="C52" s="9">
        <f t="shared" si="9"/>
        <v>25</v>
      </c>
      <c r="D52" s="73">
        <v>2</v>
      </c>
      <c r="E52" s="73">
        <v>0</v>
      </c>
      <c r="F52" s="73">
        <v>3</v>
      </c>
      <c r="G52" s="73">
        <v>2</v>
      </c>
      <c r="H52" s="73">
        <v>2</v>
      </c>
      <c r="I52" s="73">
        <v>4</v>
      </c>
      <c r="J52" s="73">
        <v>0</v>
      </c>
      <c r="K52" s="73">
        <v>3</v>
      </c>
      <c r="L52" s="73">
        <v>3</v>
      </c>
      <c r="M52" s="73">
        <v>3</v>
      </c>
      <c r="N52" s="73">
        <v>1</v>
      </c>
      <c r="O52" s="73">
        <v>2</v>
      </c>
    </row>
    <row r="53" spans="1:15" ht="16.5" thickBot="1">
      <c r="A53" s="34" t="s">
        <v>66</v>
      </c>
      <c r="C53" s="9">
        <f t="shared" si="9"/>
        <v>90</v>
      </c>
      <c r="D53" s="73">
        <v>11</v>
      </c>
      <c r="E53" s="73">
        <v>4</v>
      </c>
      <c r="F53" s="73">
        <v>9</v>
      </c>
      <c r="G53" s="73">
        <v>7</v>
      </c>
      <c r="H53" s="73">
        <v>13</v>
      </c>
      <c r="I53" s="73">
        <v>5</v>
      </c>
      <c r="J53" s="73">
        <v>0</v>
      </c>
      <c r="K53" s="73">
        <v>6</v>
      </c>
      <c r="L53" s="73">
        <v>0</v>
      </c>
      <c r="M53" s="73">
        <v>16</v>
      </c>
      <c r="N53" s="73">
        <v>7</v>
      </c>
      <c r="O53" s="73">
        <v>12</v>
      </c>
    </row>
    <row r="54" spans="1:15" ht="16.5" thickBot="1">
      <c r="A54" s="34" t="s">
        <v>67</v>
      </c>
      <c r="C54" s="9">
        <f t="shared" si="9"/>
        <v>73</v>
      </c>
      <c r="D54" s="73">
        <v>8</v>
      </c>
      <c r="E54" s="73">
        <v>5</v>
      </c>
      <c r="F54" s="73">
        <v>3</v>
      </c>
      <c r="G54" s="73">
        <v>7</v>
      </c>
      <c r="H54" s="73">
        <v>8</v>
      </c>
      <c r="I54" s="73">
        <v>2</v>
      </c>
      <c r="J54" s="73">
        <v>2</v>
      </c>
      <c r="K54" s="73">
        <v>3</v>
      </c>
      <c r="L54" s="73">
        <v>3</v>
      </c>
      <c r="M54" s="73">
        <v>12</v>
      </c>
      <c r="N54" s="73">
        <v>4</v>
      </c>
      <c r="O54" s="73">
        <v>16</v>
      </c>
    </row>
    <row r="55" spans="1:15" ht="16.5" thickBot="1">
      <c r="A55" s="34" t="s">
        <v>68</v>
      </c>
      <c r="C55" s="9">
        <f t="shared" si="9"/>
        <v>1148</v>
      </c>
      <c r="D55" s="73">
        <v>116</v>
      </c>
      <c r="E55" s="73">
        <v>101</v>
      </c>
      <c r="F55" s="73">
        <v>102</v>
      </c>
      <c r="G55" s="73">
        <v>110</v>
      </c>
      <c r="H55" s="73">
        <v>77</v>
      </c>
      <c r="I55" s="73">
        <v>73</v>
      </c>
      <c r="J55" s="73">
        <v>13</v>
      </c>
      <c r="K55" s="73">
        <v>133</v>
      </c>
      <c r="L55" s="73">
        <v>106</v>
      </c>
      <c r="M55" s="73">
        <v>110</v>
      </c>
      <c r="N55" s="73">
        <v>93</v>
      </c>
      <c r="O55" s="73">
        <v>114</v>
      </c>
    </row>
    <row r="56" spans="1:15" ht="16.5" thickBot="1">
      <c r="A56" s="34" t="s">
        <v>69</v>
      </c>
      <c r="C56" s="9">
        <f t="shared" si="9"/>
        <v>119</v>
      </c>
      <c r="D56" s="73">
        <v>9</v>
      </c>
      <c r="E56" s="73">
        <v>9</v>
      </c>
      <c r="F56" s="73">
        <v>20</v>
      </c>
      <c r="G56" s="73">
        <v>12</v>
      </c>
      <c r="H56" s="73">
        <v>9</v>
      </c>
      <c r="I56" s="73">
        <v>10</v>
      </c>
      <c r="J56" s="73">
        <v>4</v>
      </c>
      <c r="K56" s="73">
        <v>15</v>
      </c>
      <c r="L56" s="73">
        <v>9</v>
      </c>
      <c r="M56" s="73">
        <v>11</v>
      </c>
      <c r="N56" s="73">
        <v>5</v>
      </c>
      <c r="O56" s="73">
        <v>6</v>
      </c>
    </row>
    <row r="57" spans="1:15" ht="16.5" thickBot="1">
      <c r="A57" s="34" t="s">
        <v>70</v>
      </c>
      <c r="C57" s="9">
        <f t="shared" si="9"/>
        <v>579</v>
      </c>
      <c r="D57" s="73">
        <v>65</v>
      </c>
      <c r="E57" s="73">
        <v>41</v>
      </c>
      <c r="F57" s="73">
        <v>51</v>
      </c>
      <c r="G57" s="73">
        <v>62</v>
      </c>
      <c r="H57" s="73">
        <v>51</v>
      </c>
      <c r="I57" s="73">
        <v>25</v>
      </c>
      <c r="J57" s="73">
        <v>6</v>
      </c>
      <c r="K57" s="73">
        <v>46</v>
      </c>
      <c r="L57" s="73">
        <v>53</v>
      </c>
      <c r="M57" s="73">
        <v>72</v>
      </c>
      <c r="N57" s="73">
        <v>38</v>
      </c>
      <c r="O57" s="73">
        <v>69</v>
      </c>
    </row>
    <row r="58" spans="1:15" ht="16.5" thickBot="1">
      <c r="A58" s="34" t="s">
        <v>71</v>
      </c>
      <c r="C58" s="9">
        <f t="shared" si="9"/>
        <v>26</v>
      </c>
      <c r="D58" s="73">
        <v>2</v>
      </c>
      <c r="E58" s="73">
        <v>2</v>
      </c>
      <c r="F58" s="73">
        <v>1</v>
      </c>
      <c r="G58" s="73">
        <v>3</v>
      </c>
      <c r="H58" s="73">
        <v>1</v>
      </c>
      <c r="I58" s="73">
        <v>3</v>
      </c>
      <c r="J58" s="73">
        <v>1</v>
      </c>
      <c r="K58" s="73">
        <v>3</v>
      </c>
      <c r="L58" s="73">
        <v>0</v>
      </c>
      <c r="M58" s="73">
        <v>2</v>
      </c>
      <c r="N58" s="73">
        <v>1</v>
      </c>
      <c r="O58" s="73">
        <v>7</v>
      </c>
    </row>
    <row r="59" spans="1:15" ht="16.5" thickBot="1">
      <c r="A59" s="33" t="s">
        <v>72</v>
      </c>
      <c r="C59" s="9">
        <f t="shared" si="9"/>
        <v>30</v>
      </c>
      <c r="D59" s="73">
        <v>2</v>
      </c>
      <c r="E59" s="73">
        <v>3</v>
      </c>
      <c r="F59" s="73">
        <v>2</v>
      </c>
      <c r="G59" s="73">
        <v>4</v>
      </c>
      <c r="H59" s="73">
        <v>4</v>
      </c>
      <c r="I59" s="73">
        <v>1</v>
      </c>
      <c r="J59" s="73">
        <v>1</v>
      </c>
      <c r="K59" s="73">
        <v>0</v>
      </c>
      <c r="L59" s="73">
        <v>3</v>
      </c>
      <c r="M59" s="73">
        <v>4</v>
      </c>
      <c r="N59" s="73">
        <v>2</v>
      </c>
      <c r="O59" s="73">
        <v>4</v>
      </c>
    </row>
    <row r="60" spans="1:15" ht="16.5" thickBot="1">
      <c r="A60" s="34" t="s">
        <v>75</v>
      </c>
      <c r="C60" s="9">
        <f aca="true" t="shared" si="10" ref="C60:K60">SUM(C43:C59)</f>
        <v>4118</v>
      </c>
      <c r="D60" s="7">
        <f t="shared" si="10"/>
        <v>395</v>
      </c>
      <c r="E60" s="7">
        <f t="shared" si="10"/>
        <v>318</v>
      </c>
      <c r="F60" s="7">
        <f t="shared" si="10"/>
        <v>372</v>
      </c>
      <c r="G60" s="7">
        <f t="shared" si="10"/>
        <v>352</v>
      </c>
      <c r="H60" s="7">
        <f t="shared" si="10"/>
        <v>340</v>
      </c>
      <c r="I60" s="7">
        <f t="shared" si="10"/>
        <v>263</v>
      </c>
      <c r="J60" s="7">
        <f t="shared" si="10"/>
        <v>54</v>
      </c>
      <c r="K60" s="7">
        <f t="shared" si="10"/>
        <v>380</v>
      </c>
      <c r="L60" s="7">
        <f>SUM(L43:L59)</f>
        <v>351</v>
      </c>
      <c r="M60" s="7">
        <f>SUM(M43:M59)</f>
        <v>507</v>
      </c>
      <c r="N60" s="7">
        <f>SUM(N43:N59)</f>
        <v>335</v>
      </c>
      <c r="O60" s="7">
        <f>SUM(O43:O59)</f>
        <v>451</v>
      </c>
    </row>
    <row r="61" ht="15">
      <c r="B61" s="48"/>
    </row>
    <row r="62" spans="1:15" ht="15">
      <c r="A62" s="51" t="s">
        <v>53</v>
      </c>
      <c r="B62" s="77"/>
      <c r="C62" s="76">
        <f>SUM(C13-C17-C28)</f>
        <v>0</v>
      </c>
      <c r="D62" s="76">
        <f>SUM(D13-D17-D28)</f>
        <v>0</v>
      </c>
      <c r="E62" s="76">
        <f>SUM(E13-E17-E28)</f>
        <v>0</v>
      </c>
      <c r="F62" s="76">
        <f aca="true" t="shared" si="11" ref="F62:K62">SUM(F13-F17-F28)</f>
        <v>0</v>
      </c>
      <c r="G62" s="76">
        <f t="shared" si="11"/>
        <v>0</v>
      </c>
      <c r="H62" s="76">
        <f t="shared" si="11"/>
        <v>0</v>
      </c>
      <c r="I62" s="76">
        <f t="shared" si="11"/>
        <v>0</v>
      </c>
      <c r="J62" s="76">
        <f t="shared" si="11"/>
        <v>0</v>
      </c>
      <c r="K62" s="76">
        <f t="shared" si="11"/>
        <v>0</v>
      </c>
      <c r="L62" s="76">
        <f>SUM(L13-L17-L28)</f>
        <v>0</v>
      </c>
      <c r="M62" s="76">
        <f>SUM(M13-M17-M28)</f>
        <v>0</v>
      </c>
      <c r="N62" s="76">
        <f>SUM(N13-N17-N28)</f>
        <v>0</v>
      </c>
      <c r="O62" s="76">
        <f>SUM(O13-O17-O28)</f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O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1" t="str">
        <f>'Raccolta voti '!A1</f>
        <v>ELEZIONE DIRETTA DEL PRESIDENTE DELLA PROVINCIA</v>
      </c>
      <c r="B1" s="201"/>
      <c r="C1" s="201"/>
      <c r="D1" s="201"/>
      <c r="E1" s="20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">
      <c r="A2" s="201" t="str">
        <f>'Raccolta voti '!A2</f>
        <v>E DEL CONSIGLIO PROVINCIALE DI VERCELLI</v>
      </c>
      <c r="B2" s="201"/>
      <c r="C2" s="201"/>
      <c r="D2" s="201"/>
      <c r="E2" s="20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8">
      <c r="A3" s="202" t="str">
        <f>'Raccolta voti '!A3</f>
        <v>DI DOMENICA 15 E LUNEDI' 16 MAGGIO 2011</v>
      </c>
      <c r="B3" s="202"/>
      <c r="C3" s="202"/>
      <c r="D3" s="202"/>
      <c r="E3" s="20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8">
      <c r="A4" s="200" t="str">
        <f>'Raccolta voti '!$A$4</f>
        <v>COLLEGIO UNINOMINALE PROVINCIALE VERCELLI III</v>
      </c>
      <c r="B4" s="200"/>
      <c r="C4" s="200"/>
      <c r="D4" s="200"/>
      <c r="E4" s="20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19" s="93" customFormat="1" ht="18">
      <c r="A5" s="94"/>
      <c r="B5" s="94"/>
      <c r="C5" s="94"/>
      <c r="D5" s="94"/>
      <c r="E5" s="94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1:19" s="93" customFormat="1" ht="18">
      <c r="A6" s="94"/>
      <c r="B6" s="94"/>
      <c r="C6" s="94"/>
      <c r="D6" s="94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22" ht="18">
      <c r="A7" s="200" t="s">
        <v>20</v>
      </c>
      <c r="B7" s="200"/>
      <c r="C7" s="200"/>
      <c r="D7" s="200"/>
      <c r="E7" s="20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24.75" customHeight="1">
      <c r="A8" s="13"/>
      <c r="B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8">
      <c r="A9" s="31" t="s">
        <v>24</v>
      </c>
      <c r="B9" s="30" t="s">
        <v>25</v>
      </c>
      <c r="C9" s="30" t="s">
        <v>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2.75">
      <c r="A10" s="13"/>
      <c r="B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5" customFormat="1" ht="53.25" customHeight="1">
      <c r="A11" s="16" t="str">
        <f>'Raccolta voti '!A20</f>
        <v>1 - LUIGI BOBBA</v>
      </c>
      <c r="B11" s="41">
        <f>'Raccolta voti '!C20</f>
        <v>1865</v>
      </c>
      <c r="C11" s="128">
        <f>'Raccolta voti '!AA20</f>
        <v>0.3650420825993345</v>
      </c>
      <c r="D11" s="199" t="s">
        <v>22</v>
      </c>
      <c r="E11" s="199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5" customFormat="1" ht="53.25" customHeight="1">
      <c r="A12" s="16" t="str">
        <f>'Raccolta voti '!A21</f>
        <v>2 - FRANCESCO RADAELLI</v>
      </c>
      <c r="B12" s="41">
        <f>'Raccolta voti '!C21</f>
        <v>231</v>
      </c>
      <c r="C12" s="128">
        <f>'Raccolta voti '!AA21</f>
        <v>0.04521432765707575</v>
      </c>
      <c r="D12" s="199" t="s">
        <v>22</v>
      </c>
      <c r="E12" s="199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53.25" customHeight="1">
      <c r="A13" s="16" t="str">
        <f>'Raccolta voti '!A22</f>
        <v>3 - CARLO ROSSI</v>
      </c>
      <c r="B13" s="41">
        <f>'Raccolta voti '!C22</f>
        <v>561</v>
      </c>
      <c r="C13" s="128">
        <f>'Raccolta voti '!AA22</f>
        <v>0.1098062243100411</v>
      </c>
      <c r="D13" s="199" t="s">
        <v>22</v>
      </c>
      <c r="E13" s="199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53.25" customHeight="1">
      <c r="A14" s="16" t="str">
        <f>'Raccolta voti '!A23</f>
        <v>4 - ROBERTO ROMANO</v>
      </c>
      <c r="B14" s="41">
        <f>'Raccolta voti '!C23</f>
        <v>42</v>
      </c>
      <c r="C14" s="128">
        <f>'Raccolta voti '!AA23</f>
        <v>0.008220786846741044</v>
      </c>
      <c r="D14" s="199" t="s">
        <v>22</v>
      </c>
      <c r="E14" s="19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5" customFormat="1" ht="53.25" customHeight="1">
      <c r="A15" s="16" t="str">
        <f>'Raccolta voti '!A24</f>
        <v>5 - LUCIANO GUALDI</v>
      </c>
      <c r="B15" s="41">
        <f>'Raccolta voti '!C24</f>
        <v>129</v>
      </c>
      <c r="C15" s="128">
        <f>'Raccolta voti '!AA24</f>
        <v>0.02524955960070464</v>
      </c>
      <c r="D15" s="199" t="s">
        <v>22</v>
      </c>
      <c r="E15" s="19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5" customFormat="1" ht="53.25" customHeight="1">
      <c r="A16" s="16" t="str">
        <f>'Raccolta voti '!A25</f>
        <v>6 - CARLO RIVA VERCELLOTTI</v>
      </c>
      <c r="B16" s="41">
        <f>'Raccolta voti '!C25</f>
        <v>2244</v>
      </c>
      <c r="C16" s="128">
        <f>'Raccolta voti '!AA25</f>
        <v>0.4392248972401644</v>
      </c>
      <c r="D16" s="199" t="s">
        <v>22</v>
      </c>
      <c r="E16" s="19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15" customFormat="1" ht="53.25" customHeight="1">
      <c r="A17" s="16" t="s">
        <v>39</v>
      </c>
      <c r="B17" s="41">
        <f>'Raccolta voti '!$C$26</f>
        <v>37</v>
      </c>
      <c r="C17" s="128">
        <f>'Raccolta voti '!AA26</f>
        <v>0.00724212174593854</v>
      </c>
      <c r="D17" s="199" t="s">
        <v>22</v>
      </c>
      <c r="E17" s="19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">
      <c r="A18" s="11"/>
      <c r="B18" s="12"/>
      <c r="C18" s="42"/>
      <c r="D18" s="129"/>
      <c r="E18" s="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8.25" customHeight="1">
      <c r="A19" s="130" t="str">
        <f>'Raccolta voti '!A28</f>
        <v>Totale voti validi ai candidati presidenti</v>
      </c>
      <c r="B19" s="131">
        <f>'Raccolta voti '!C28</f>
        <v>5109</v>
      </c>
      <c r="C19" s="132">
        <f>'Raccolta voti '!AA28</f>
        <v>0.9999999999999999</v>
      </c>
      <c r="D19" s="199" t="s">
        <v>22</v>
      </c>
      <c r="E19" s="19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2.75">
      <c r="A21" s="11"/>
      <c r="B21" s="32" t="s">
        <v>10</v>
      </c>
      <c r="C21" s="28">
        <f>'Raccolta voti '!$C$29</f>
        <v>12</v>
      </c>
      <c r="D21" s="28" t="s">
        <v>21</v>
      </c>
      <c r="E21" s="28">
        <f>'Raccolta voti '!$Z$10</f>
        <v>12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8" ht="12.75">
      <c r="A31" s="11"/>
      <c r="B31" s="11"/>
      <c r="C31" s="11"/>
      <c r="D31" s="11"/>
      <c r="E31" s="11"/>
      <c r="F31" s="11"/>
      <c r="G31" s="11"/>
      <c r="H31" s="11"/>
    </row>
    <row r="32" spans="1:8" ht="12.75">
      <c r="A32" s="11"/>
      <c r="B32" s="11"/>
      <c r="C32" s="11"/>
      <c r="D32" s="11"/>
      <c r="E32" s="11"/>
      <c r="F32" s="11"/>
      <c r="G32" s="11"/>
      <c r="H32" s="11"/>
    </row>
    <row r="33" spans="1:8" ht="12.75">
      <c r="A33" s="11"/>
      <c r="B33" s="11"/>
      <c r="C33" s="11"/>
      <c r="D33" s="11"/>
      <c r="E33" s="11"/>
      <c r="F33" s="11"/>
      <c r="G33" s="11"/>
      <c r="H33" s="11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2.75">
      <c r="A36" s="11"/>
      <c r="B36" s="11"/>
      <c r="C36" s="11"/>
      <c r="D36" s="11"/>
      <c r="E36" s="11"/>
      <c r="F36" s="11"/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</sheetData>
  <sheetProtection password="8351" sheet="1"/>
  <mergeCells count="13">
    <mergeCell ref="D12:E12"/>
    <mergeCell ref="D13:E13"/>
    <mergeCell ref="D14:E14"/>
    <mergeCell ref="D15:E15"/>
    <mergeCell ref="D16:E16"/>
    <mergeCell ref="D17:E17"/>
    <mergeCell ref="D19:E19"/>
    <mergeCell ref="A7:E7"/>
    <mergeCell ref="A1:E1"/>
    <mergeCell ref="A2:E2"/>
    <mergeCell ref="A3:E3"/>
    <mergeCell ref="A4:E4"/>
    <mergeCell ref="D11:E11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A1" sqref="A1:G1"/>
    </sheetView>
  </sheetViews>
  <sheetFormatPr defaultColWidth="9.140625" defaultRowHeight="12.75"/>
  <cols>
    <col min="1" max="1" width="19.8515625" style="192" customWidth="1"/>
    <col min="2" max="16384" width="9.140625" style="192" customWidth="1"/>
  </cols>
  <sheetData>
    <row r="1" spans="1:24" ht="18">
      <c r="A1" s="201" t="str">
        <f>'Raccolta voti '!A1</f>
        <v>ELEZIONE DIRETTA DEL PRESIDENTE DELLA PROVINCIA</v>
      </c>
      <c r="B1" s="201"/>
      <c r="C1" s="201"/>
      <c r="D1" s="201"/>
      <c r="E1" s="201"/>
      <c r="F1" s="201"/>
      <c r="G1" s="20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18">
      <c r="A2" s="201" t="str">
        <f>'Raccolta voti '!A2</f>
        <v>E DEL CONSIGLIO PROVINCIALE DI VERCELLI</v>
      </c>
      <c r="B2" s="201"/>
      <c r="C2" s="201"/>
      <c r="D2" s="201"/>
      <c r="E2" s="201"/>
      <c r="F2" s="201"/>
      <c r="G2" s="20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4" ht="18">
      <c r="A3" s="201" t="str">
        <f>'Raccolta voti '!A3</f>
        <v>DI DOMENICA 15 E LUNEDI' 16 MAGGIO 2011</v>
      </c>
      <c r="B3" s="201"/>
      <c r="C3" s="201"/>
      <c r="D3" s="201"/>
      <c r="E3" s="201"/>
      <c r="F3" s="201"/>
      <c r="G3" s="20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4" ht="23.25">
      <c r="A4" s="203" t="s">
        <v>176</v>
      </c>
      <c r="B4" s="203"/>
      <c r="C4" s="203"/>
      <c r="D4" s="203"/>
      <c r="E4" s="203"/>
      <c r="F4" s="204" t="str">
        <f>'Raccolta voti '!$A$4</f>
        <v>COLLEGIO UNINOMINALE PROVINCIALE VERCELLI III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S4" s="191"/>
      <c r="T4" s="191"/>
      <c r="U4" s="191"/>
      <c r="V4" s="191"/>
      <c r="W4" s="191"/>
      <c r="X4" s="191"/>
    </row>
    <row r="5" spans="1:24" ht="1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6" spans="12:24" ht="15">
      <c r="L6" s="191"/>
      <c r="M6" s="193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</row>
    <row r="7" spans="12:24" ht="15">
      <c r="L7" s="191"/>
      <c r="M7" s="193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</row>
    <row r="8" spans="12:24" ht="15">
      <c r="L8" s="191"/>
      <c r="M8" s="193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</row>
    <row r="9" spans="8:24" ht="15">
      <c r="H9" s="194"/>
      <c r="K9" s="195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</row>
    <row r="10" spans="11:24" ht="15">
      <c r="K10" s="195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</row>
    <row r="11" spans="11:24" ht="15">
      <c r="K11" s="195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</row>
    <row r="12" spans="11:24" ht="15">
      <c r="K12" s="195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</row>
    <row r="13" spans="11:24" ht="15">
      <c r="K13" s="195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</row>
    <row r="14" spans="11:24" ht="15">
      <c r="K14" s="195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</row>
    <row r="15" spans="11:24" ht="15">
      <c r="K15" s="195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11:24" ht="15">
      <c r="K16" s="195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</row>
    <row r="17" spans="12:24" ht="15"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2:24" ht="15"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12:24" ht="15"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spans="12:24" ht="15"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2:24" ht="15"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12:24" ht="15"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</row>
    <row r="23" spans="12:24" ht="15"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</row>
    <row r="24" spans="12:24" ht="15"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2:24" ht="15"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12:24" ht="15"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2:24" ht="15"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2:24" ht="15"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2:24" ht="15"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2:24" ht="15"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12:24" ht="15"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2:24" ht="15"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2:24" ht="15"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spans="12:24" ht="15"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12:24" ht="15"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</row>
    <row r="36" spans="12:24" ht="15"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</row>
    <row r="37" spans="12:24" ht="15"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</row>
    <row r="38" spans="1:24" ht="1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</row>
    <row r="39" spans="1:24" ht="1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</row>
    <row r="40" spans="1:24" ht="1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1:24" ht="1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</row>
    <row r="42" spans="1:24" ht="1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</row>
    <row r="43" spans="1:24" ht="1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</row>
    <row r="44" spans="1:24" ht="1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</row>
    <row r="45" spans="1:24" ht="1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1:22" ht="1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</row>
    <row r="47" spans="1:22" ht="1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</row>
    <row r="48" spans="1:22" ht="1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</row>
    <row r="49" spans="1:22" ht="1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K7" sqref="K7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1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5" t="str">
        <f>'Raccolta voti '!A1</f>
        <v>ELEZIONE DIRETTA DEL PRESIDENTE DELLA PROVINCIA</v>
      </c>
      <c r="B1" s="205"/>
      <c r="C1" s="205"/>
      <c r="D1" s="205"/>
      <c r="E1" s="205"/>
      <c r="F1" s="205"/>
      <c r="G1" s="17"/>
      <c r="H1" s="18"/>
      <c r="I1" s="18"/>
      <c r="J1" s="18"/>
      <c r="K1" s="18"/>
      <c r="L1" s="18"/>
      <c r="M1" s="18"/>
      <c r="N1" s="18"/>
      <c r="O1" s="18"/>
    </row>
    <row r="2" spans="1:15" ht="15.75">
      <c r="A2" s="205" t="str">
        <f>'Raccolta voti '!A2</f>
        <v>E DEL CONSIGLIO PROVINCIALE DI VERCELLI</v>
      </c>
      <c r="B2" s="205"/>
      <c r="C2" s="205"/>
      <c r="D2" s="205"/>
      <c r="E2" s="205"/>
      <c r="F2" s="205"/>
      <c r="G2" s="17"/>
      <c r="H2" s="18"/>
      <c r="I2" s="18"/>
      <c r="J2" s="18"/>
      <c r="K2" s="18"/>
      <c r="L2" s="18"/>
      <c r="M2" s="18"/>
      <c r="N2" s="18"/>
      <c r="O2" s="18"/>
    </row>
    <row r="3" spans="1:15" ht="15.75">
      <c r="A3" s="207" t="str">
        <f>'Raccolta voti '!A3</f>
        <v>DI DOMENICA 15 E LUNEDI' 16 MAGGIO 2011</v>
      </c>
      <c r="B3" s="207"/>
      <c r="C3" s="207"/>
      <c r="D3" s="207"/>
      <c r="E3" s="207"/>
      <c r="F3" s="207"/>
      <c r="G3" s="17"/>
      <c r="H3" s="18"/>
      <c r="I3" s="18"/>
      <c r="J3" s="18"/>
      <c r="K3" s="18"/>
      <c r="L3" s="18"/>
      <c r="M3" s="18"/>
      <c r="N3" s="18"/>
      <c r="O3" s="18"/>
    </row>
    <row r="4" spans="1:15" ht="15.75">
      <c r="A4" s="206" t="str">
        <f>'Raccolta voti '!A4</f>
        <v>COLLEGIO UNINOMINALE PROVINCIALE VERCELLI III</v>
      </c>
      <c r="B4" s="206"/>
      <c r="C4" s="206"/>
      <c r="D4" s="206"/>
      <c r="E4" s="206"/>
      <c r="F4" s="206"/>
      <c r="G4" s="17"/>
      <c r="H4" s="18"/>
      <c r="I4" s="18"/>
      <c r="J4" s="18"/>
      <c r="K4" s="18"/>
      <c r="L4" s="18"/>
      <c r="M4" s="18"/>
      <c r="N4" s="18"/>
      <c r="O4" s="18"/>
    </row>
    <row r="5" spans="1:15" ht="15.75">
      <c r="A5" s="96"/>
      <c r="B5" s="96"/>
      <c r="C5" s="96"/>
      <c r="D5" s="96"/>
      <c r="E5" s="96"/>
      <c r="F5" s="96"/>
      <c r="G5" s="17"/>
      <c r="H5" s="18"/>
      <c r="I5" s="18"/>
      <c r="J5" s="18"/>
      <c r="K5" s="18"/>
      <c r="L5" s="18"/>
      <c r="M5" s="18"/>
      <c r="N5" s="18"/>
      <c r="O5" s="18"/>
    </row>
    <row r="6" spans="1:15" ht="19.5" customHeight="1">
      <c r="A6" s="96"/>
      <c r="B6" s="96"/>
      <c r="C6" s="96"/>
      <c r="D6" s="96"/>
      <c r="E6" s="96"/>
      <c r="F6" s="96"/>
      <c r="G6" s="17"/>
      <c r="H6" s="18"/>
      <c r="I6" s="18"/>
      <c r="J6" s="18"/>
      <c r="K6" s="18"/>
      <c r="L6" s="18"/>
      <c r="M6" s="18"/>
      <c r="N6" s="18"/>
      <c r="O6" s="18"/>
    </row>
    <row r="7" spans="1:15" ht="15.75">
      <c r="A7" s="205" t="s">
        <v>19</v>
      </c>
      <c r="B7" s="205"/>
      <c r="C7" s="205"/>
      <c r="D7" s="205"/>
      <c r="E7" s="205"/>
      <c r="F7" s="205"/>
      <c r="G7" s="17"/>
      <c r="H7" s="29" t="s">
        <v>73</v>
      </c>
      <c r="I7" s="17">
        <f>'Raccolta voti '!$C$29</f>
        <v>12</v>
      </c>
      <c r="J7" s="17" t="s">
        <v>23</v>
      </c>
      <c r="K7" s="17">
        <f>'Raccolta voti '!$Z$10</f>
        <v>12</v>
      </c>
      <c r="L7" s="18"/>
      <c r="M7" s="18"/>
      <c r="N7" s="18"/>
      <c r="O7" s="18"/>
    </row>
    <row r="8" spans="1:15" ht="24" customHeight="1">
      <c r="A8" s="17"/>
      <c r="B8" s="17"/>
      <c r="C8" s="17"/>
      <c r="D8" s="17"/>
      <c r="E8" s="17"/>
      <c r="F8" s="17"/>
      <c r="G8" s="17"/>
      <c r="H8" s="29"/>
      <c r="I8" s="17"/>
      <c r="J8" s="9"/>
      <c r="K8" s="17"/>
      <c r="L8" s="18"/>
      <c r="M8" s="18"/>
      <c r="N8" s="18"/>
      <c r="O8" s="18"/>
    </row>
    <row r="9" spans="1:15" ht="15">
      <c r="A9" s="19"/>
      <c r="B9" s="19"/>
      <c r="C9" s="19"/>
      <c r="D9" s="88" t="s">
        <v>4</v>
      </c>
      <c r="E9" s="97" t="s">
        <v>7</v>
      </c>
      <c r="F9" s="19"/>
      <c r="G9" s="19"/>
      <c r="H9" s="18"/>
      <c r="I9" s="18"/>
      <c r="J9" s="18"/>
      <c r="K9" s="18"/>
      <c r="L9" s="18"/>
      <c r="M9" s="18"/>
      <c r="N9" s="18"/>
      <c r="O9" s="18"/>
    </row>
    <row r="10" spans="1:15" ht="15.75">
      <c r="A10" s="21" t="s">
        <v>0</v>
      </c>
      <c r="B10" s="21"/>
      <c r="C10" s="19" t="s">
        <v>1</v>
      </c>
      <c r="D10" s="88">
        <f>'Raccolta voti '!C8</f>
        <v>4093</v>
      </c>
      <c r="E10" s="20"/>
      <c r="F10" s="19"/>
      <c r="G10" s="19"/>
      <c r="H10" s="18"/>
      <c r="I10" s="18"/>
      <c r="J10" s="18"/>
      <c r="K10" s="18"/>
      <c r="L10" s="18"/>
      <c r="M10" s="18"/>
      <c r="N10" s="18"/>
      <c r="O10" s="18"/>
    </row>
    <row r="11" spans="1:15" ht="15">
      <c r="A11" s="19"/>
      <c r="B11" s="19"/>
      <c r="C11" s="19" t="s">
        <v>2</v>
      </c>
      <c r="D11" s="88">
        <f>'Raccolta voti '!C9</f>
        <v>4683</v>
      </c>
      <c r="E11" s="20"/>
      <c r="F11" s="19"/>
      <c r="H11" s="19" t="s">
        <v>14</v>
      </c>
      <c r="I11" s="26">
        <f>'Raccolta voti '!C14</f>
        <v>81</v>
      </c>
      <c r="J11" s="22">
        <f>SUM(I11/D15)</f>
        <v>0.014917127071823204</v>
      </c>
      <c r="K11" s="19" t="s">
        <v>9</v>
      </c>
      <c r="L11" s="18"/>
      <c r="M11" s="18"/>
      <c r="N11" s="18"/>
      <c r="O11" s="18"/>
    </row>
    <row r="12" spans="1:15" ht="15">
      <c r="A12" s="19"/>
      <c r="B12" s="19"/>
      <c r="C12" s="19" t="s">
        <v>4</v>
      </c>
      <c r="D12" s="88">
        <f>'Raccolta voti '!C10</f>
        <v>8776</v>
      </c>
      <c r="E12" s="20"/>
      <c r="F12" s="19"/>
      <c r="G12" s="18"/>
      <c r="H12" s="19" t="s">
        <v>35</v>
      </c>
      <c r="I12" s="26">
        <f>'Raccolta voti '!C15</f>
        <v>240</v>
      </c>
      <c r="J12" s="22">
        <f>SUM(I12/D15)</f>
        <v>0.04419889502762431</v>
      </c>
      <c r="K12" s="19" t="s">
        <v>9</v>
      </c>
      <c r="L12" s="18"/>
      <c r="M12" s="18"/>
      <c r="N12" s="18"/>
      <c r="O12" s="18"/>
    </row>
    <row r="13" spans="1:15" ht="15.75">
      <c r="A13" s="21" t="s">
        <v>3</v>
      </c>
      <c r="B13" s="21"/>
      <c r="C13" s="19" t="s">
        <v>1</v>
      </c>
      <c r="D13" s="88">
        <f>'Raccolta voti '!C11</f>
        <v>2557</v>
      </c>
      <c r="E13" s="22">
        <f>SUM(D13/D10)</f>
        <v>0.6247251404837527</v>
      </c>
      <c r="F13" s="19" t="s">
        <v>8</v>
      </c>
      <c r="G13" s="18"/>
      <c r="H13" s="46" t="s">
        <v>30</v>
      </c>
      <c r="I13" s="26">
        <f>'Raccolta voti '!C16</f>
        <v>0</v>
      </c>
      <c r="J13" s="22">
        <f>SUM(I13/D15)</f>
        <v>0</v>
      </c>
      <c r="K13" s="19" t="s">
        <v>9</v>
      </c>
      <c r="L13" s="18"/>
      <c r="M13" s="18"/>
      <c r="N13" s="18"/>
      <c r="O13" s="18"/>
    </row>
    <row r="14" spans="1:15" ht="15">
      <c r="A14" s="19"/>
      <c r="B14" s="19"/>
      <c r="C14" s="19" t="s">
        <v>2</v>
      </c>
      <c r="D14" s="88">
        <f>'Raccolta voti '!C12</f>
        <v>2873</v>
      </c>
      <c r="E14" s="22">
        <f>SUM(D14/D11)</f>
        <v>0.6134956224642323</v>
      </c>
      <c r="F14" s="19" t="s">
        <v>8</v>
      </c>
      <c r="G14" s="18"/>
      <c r="H14" s="19" t="s">
        <v>15</v>
      </c>
      <c r="I14" s="26">
        <f>'Raccolta voti '!C17</f>
        <v>321</v>
      </c>
      <c r="J14" s="22">
        <f>SUM(I14/D15)</f>
        <v>0.05911602209944752</v>
      </c>
      <c r="K14" s="19" t="s">
        <v>9</v>
      </c>
      <c r="L14" s="18"/>
      <c r="M14" s="18"/>
      <c r="N14" s="18"/>
      <c r="O14" s="18"/>
    </row>
    <row r="15" spans="1:15" ht="15">
      <c r="A15" s="19"/>
      <c r="B15" s="19"/>
      <c r="C15" s="19" t="s">
        <v>4</v>
      </c>
      <c r="D15" s="88">
        <f>'Raccolta voti '!C13</f>
        <v>5430</v>
      </c>
      <c r="E15" s="22">
        <f>SUM(D15/D12)</f>
        <v>0.6187329079307201</v>
      </c>
      <c r="F15" s="19" t="s">
        <v>8</v>
      </c>
      <c r="G15" s="18"/>
      <c r="H15" s="23" t="s">
        <v>12</v>
      </c>
      <c r="I15" s="26">
        <f>'Raccolta voti '!$C$28</f>
        <v>5109</v>
      </c>
      <c r="J15" s="22">
        <f>SUM(I15/D15)</f>
        <v>0.9408839779005524</v>
      </c>
      <c r="K15" s="19" t="s">
        <v>9</v>
      </c>
      <c r="L15" s="18"/>
      <c r="M15" s="18"/>
      <c r="N15" s="18"/>
      <c r="O15" s="18"/>
    </row>
    <row r="16" spans="1:15" ht="15.75">
      <c r="A16" s="21"/>
      <c r="B16" s="21"/>
      <c r="C16" s="24"/>
      <c r="D16" s="89"/>
      <c r="E16" s="25"/>
      <c r="F16" s="18"/>
      <c r="G16" s="19"/>
      <c r="H16" s="18"/>
      <c r="I16" s="18"/>
      <c r="J16" s="18"/>
      <c r="K16" s="18"/>
      <c r="L16" s="18"/>
      <c r="M16" s="18"/>
      <c r="N16" s="18"/>
      <c r="O16" s="18"/>
    </row>
    <row r="17" spans="1:15" ht="15.75">
      <c r="A17" s="52"/>
      <c r="B17" s="52"/>
      <c r="C17" s="53"/>
      <c r="D17" s="90"/>
      <c r="E17" s="55"/>
      <c r="F17" s="18"/>
      <c r="G17" s="19"/>
      <c r="H17" s="54"/>
      <c r="I17" s="54"/>
      <c r="J17" s="54"/>
      <c r="K17" s="18"/>
      <c r="L17" s="18"/>
      <c r="M17" s="18"/>
      <c r="N17" s="18"/>
      <c r="O17" s="18"/>
    </row>
    <row r="18" spans="1:15" ht="31.5" customHeight="1">
      <c r="A18" s="52" t="s">
        <v>5</v>
      </c>
      <c r="B18" s="52"/>
      <c r="C18" s="56" t="str">
        <f>'Raccolta voti '!A43</f>
        <v>1 - Per Bobba Pensionati e Invalidi Giovani insieme</v>
      </c>
      <c r="D18" s="92">
        <f>'Raccolta voti '!C43</f>
        <v>39</v>
      </c>
      <c r="E18" s="57">
        <f>SUM(D18/I27)</f>
        <v>0.00947061680427392</v>
      </c>
      <c r="F18" s="43" t="s">
        <v>38</v>
      </c>
      <c r="G18" s="19"/>
      <c r="H18" s="56" t="str">
        <f>'Raccolta voti '!A53</f>
        <v>11 - Casini Libertas Unione di Centro</v>
      </c>
      <c r="I18" s="92">
        <f>'Raccolta voti '!C53</f>
        <v>90</v>
      </c>
      <c r="J18" s="57">
        <f>SUM(I18/I27)</f>
        <v>0.021855269548324428</v>
      </c>
      <c r="K18" s="208" t="s">
        <v>38</v>
      </c>
      <c r="L18" s="209"/>
      <c r="M18" s="18"/>
      <c r="N18" s="18"/>
      <c r="O18" s="18"/>
    </row>
    <row r="19" spans="1:15" ht="31.5" customHeight="1">
      <c r="A19" s="58"/>
      <c r="B19" s="58"/>
      <c r="C19" s="56" t="str">
        <f>'Raccolta voti '!A44</f>
        <v>2 - PD Partito Democratico Bobba Presidente</v>
      </c>
      <c r="D19" s="92">
        <f>'Raccolta voti '!C44</f>
        <v>1219</v>
      </c>
      <c r="E19" s="57">
        <f>SUM(D19/I27)</f>
        <v>0.29601748421563867</v>
      </c>
      <c r="F19" s="43" t="s">
        <v>38</v>
      </c>
      <c r="G19" s="19"/>
      <c r="H19" s="56" t="str">
        <f>'Raccolta voti '!A54</f>
        <v>12 - La Destra Storace</v>
      </c>
      <c r="I19" s="92">
        <f>'Raccolta voti '!C54</f>
        <v>73</v>
      </c>
      <c r="J19" s="57">
        <f>SUM(I19/I27)</f>
        <v>0.017727051966974258</v>
      </c>
      <c r="K19" s="208" t="s">
        <v>38</v>
      </c>
      <c r="L19" s="209"/>
      <c r="M19" s="18"/>
      <c r="N19" s="18"/>
      <c r="O19" s="18"/>
    </row>
    <row r="20" spans="1:15" ht="31.5" customHeight="1">
      <c r="A20" s="58"/>
      <c r="B20" s="58"/>
      <c r="C20" s="56" t="str">
        <f>'Raccolta voti '!A45</f>
        <v>3 - Orgoglio Piemonte Moderati per Bobba Presidente</v>
      </c>
      <c r="D20" s="92">
        <f>'Raccolta voti '!C45</f>
        <v>20</v>
      </c>
      <c r="E20" s="57">
        <f>SUM(D20/I27)</f>
        <v>0.0048567265662943174</v>
      </c>
      <c r="F20" s="43" t="s">
        <v>38</v>
      </c>
      <c r="G20" s="19"/>
      <c r="H20" s="56" t="str">
        <f>'Raccolta voti '!A55</f>
        <v>13 - Il Popolo della Libertà Berlusconi per Riva Vercellotti</v>
      </c>
      <c r="I20" s="92">
        <f>'Raccolta voti '!C55</f>
        <v>1148</v>
      </c>
      <c r="J20" s="57">
        <f>SUM(I20/I27)</f>
        <v>0.2787761049052938</v>
      </c>
      <c r="K20" s="208" t="s">
        <v>38</v>
      </c>
      <c r="L20" s="209"/>
      <c r="M20" s="18"/>
      <c r="N20" s="18"/>
      <c r="O20" s="18"/>
    </row>
    <row r="21" spans="1:15" ht="31.5" customHeight="1">
      <c r="A21" s="58"/>
      <c r="B21" s="58"/>
      <c r="C21" s="56" t="str">
        <f>'Raccolta voti '!A46</f>
        <v>4 - Lista Civica Vercelli Valsesia Bobba Presidente</v>
      </c>
      <c r="D21" s="92">
        <f>'Raccolta voti '!C46</f>
        <v>131</v>
      </c>
      <c r="E21" s="57">
        <f>SUM(D21/I27)</f>
        <v>0.03181155900922778</v>
      </c>
      <c r="F21" s="43" t="s">
        <v>38</v>
      </c>
      <c r="G21" s="19"/>
      <c r="H21" s="56" t="str">
        <f>'Raccolta voti '!A56</f>
        <v>14 - Pensionati</v>
      </c>
      <c r="I21" s="92">
        <f>'Raccolta voti '!C56</f>
        <v>119</v>
      </c>
      <c r="J21" s="57">
        <f>SUM(I21/I27)</f>
        <v>0.02889752306945119</v>
      </c>
      <c r="K21" s="208" t="s">
        <v>38</v>
      </c>
      <c r="L21" s="209"/>
      <c r="M21" s="18"/>
      <c r="N21" s="18"/>
      <c r="O21" s="18"/>
    </row>
    <row r="22" spans="1:15" ht="31.5" customHeight="1">
      <c r="A22" s="58"/>
      <c r="B22" s="58"/>
      <c r="C22" s="56" t="str">
        <f>'Raccolta voti '!A47</f>
        <v>5 - Lega Lombardo Veneta</v>
      </c>
      <c r="D22" s="92">
        <f>'Raccolta voti '!C47</f>
        <v>49</v>
      </c>
      <c r="E22" s="57">
        <f>SUM(D22/I27)</f>
        <v>0.011898980087421079</v>
      </c>
      <c r="F22" s="43" t="s">
        <v>38</v>
      </c>
      <c r="G22" s="19"/>
      <c r="H22" s="56" t="str">
        <f>'Raccolta voti '!A57</f>
        <v>15 - Lega Nord Bossi</v>
      </c>
      <c r="I22" s="92">
        <f>'Raccolta voti '!C57</f>
        <v>579</v>
      </c>
      <c r="J22" s="57">
        <f>SUM(I22/I27)</f>
        <v>0.14060223409422049</v>
      </c>
      <c r="K22" s="208" t="s">
        <v>38</v>
      </c>
      <c r="L22" s="209"/>
      <c r="M22" s="18"/>
      <c r="N22" s="18"/>
      <c r="O22" s="18"/>
    </row>
    <row r="23" spans="1:15" ht="31.5" customHeight="1">
      <c r="A23" s="58"/>
      <c r="B23" s="58"/>
      <c r="C23" s="56" t="str">
        <f>'Raccolta voti '!A48</f>
        <v>6 - Nuovo Polo (FLI - API - Rinascita Democr. Cristiana)</v>
      </c>
      <c r="D23" s="92">
        <f>'Raccolta voti '!C48</f>
        <v>129</v>
      </c>
      <c r="E23" s="57">
        <f>SUM(D23/I27)</f>
        <v>0.03132588635259835</v>
      </c>
      <c r="F23" s="43" t="s">
        <v>38</v>
      </c>
      <c r="G23" s="19"/>
      <c r="H23" s="56" t="str">
        <f>'Raccolta voti '!A58</f>
        <v>16 - Fiamma tricolore Destra Sociale</v>
      </c>
      <c r="I23" s="92">
        <f>'Raccolta voti '!C58</f>
        <v>26</v>
      </c>
      <c r="J23" s="57">
        <f>SUM(I23/I$27)</f>
        <v>0.006313744536182613</v>
      </c>
      <c r="K23" s="208" t="s">
        <v>38</v>
      </c>
      <c r="L23" s="209"/>
      <c r="M23" s="18"/>
      <c r="N23" s="18"/>
      <c r="O23" s="18"/>
    </row>
    <row r="24" spans="1:15" ht="31.5" customHeight="1">
      <c r="A24" s="58"/>
      <c r="B24" s="58"/>
      <c r="C24" s="56" t="str">
        <f>'Raccolta voti '!A49</f>
        <v>7 - Federaz. Sinistra Rifondazione Comunisti Italiani</v>
      </c>
      <c r="D24" s="92">
        <f>'Raccolta voti '!C49</f>
        <v>79</v>
      </c>
      <c r="E24" s="57">
        <f>SUM(D24/I27)</f>
        <v>0.019184069936862554</v>
      </c>
      <c r="F24" s="43" t="s">
        <v>38</v>
      </c>
      <c r="G24" s="19"/>
      <c r="H24" s="56" t="str">
        <f>'Raccolta voti '!A59</f>
        <v>17 - Contro il Nucleare Ecologisti per il lavoro sostenibile</v>
      </c>
      <c r="I24" s="92">
        <f>'Raccolta voti '!C59</f>
        <v>30</v>
      </c>
      <c r="J24" s="57">
        <f>SUM(I24/I$27)</f>
        <v>0.007285089849441476</v>
      </c>
      <c r="K24" s="208" t="s">
        <v>38</v>
      </c>
      <c r="L24" s="209"/>
      <c r="M24" s="18"/>
      <c r="N24" s="18"/>
      <c r="O24" s="18"/>
    </row>
    <row r="25" spans="1:15" ht="31.5" customHeight="1">
      <c r="A25" s="58"/>
      <c r="B25" s="58"/>
      <c r="C25" s="56" t="str">
        <f>'Raccolta voti '!A50</f>
        <v>8 - Sinistra Ecologia Libertà con Vendola</v>
      </c>
      <c r="D25" s="92">
        <f>'Raccolta voti '!C50</f>
        <v>245</v>
      </c>
      <c r="E25" s="57">
        <f>SUM(D25/I27)</f>
        <v>0.05949490043710539</v>
      </c>
      <c r="F25" s="43" t="s">
        <v>38</v>
      </c>
      <c r="G25" s="19"/>
      <c r="H25" s="52"/>
      <c r="I25" s="62"/>
      <c r="J25" s="63"/>
      <c r="K25" s="209"/>
      <c r="L25" s="209"/>
      <c r="M25" s="18"/>
      <c r="N25" s="18"/>
      <c r="O25" s="18"/>
    </row>
    <row r="26" spans="1:15" ht="31.5" customHeight="1">
      <c r="A26" s="58"/>
      <c r="B26" s="58"/>
      <c r="C26" s="56" t="str">
        <f>'Raccolta voti '!A51</f>
        <v>9 - DiPietro Italia dei Valori</v>
      </c>
      <c r="D26" s="92">
        <f>'Raccolta voti '!C51</f>
        <v>117</v>
      </c>
      <c r="E26" s="57">
        <f>SUM(D26/I27)</f>
        <v>0.02841185041282176</v>
      </c>
      <c r="F26" s="43" t="s">
        <v>38</v>
      </c>
      <c r="G26" s="19"/>
      <c r="H26" s="52"/>
      <c r="I26" s="62"/>
      <c r="J26" s="63"/>
      <c r="K26" s="209"/>
      <c r="L26" s="209"/>
      <c r="M26" s="18"/>
      <c r="N26" s="18"/>
      <c r="O26" s="18"/>
    </row>
    <row r="27" spans="1:15" ht="31.5" customHeight="1">
      <c r="A27" s="58"/>
      <c r="B27" s="58"/>
      <c r="C27" s="56" t="str">
        <f>'Raccolta voti '!A52</f>
        <v>10 - Italia Federale Presidente del Vercellese</v>
      </c>
      <c r="D27" s="92">
        <f>'Raccolta voti '!C52</f>
        <v>25</v>
      </c>
      <c r="E27" s="57">
        <f>SUM(D27/I27)</f>
        <v>0.006070908207867897</v>
      </c>
      <c r="F27" s="43" t="s">
        <v>38</v>
      </c>
      <c r="G27" s="19"/>
      <c r="H27" s="59" t="s">
        <v>16</v>
      </c>
      <c r="I27" s="133">
        <f>'Raccolta voti '!$C$60</f>
        <v>4118</v>
      </c>
      <c r="J27" s="60">
        <f>SUM(I27/I$27)</f>
        <v>1</v>
      </c>
      <c r="K27" s="208" t="s">
        <v>38</v>
      </c>
      <c r="L27" s="209"/>
      <c r="M27" s="18"/>
      <c r="N27" s="18"/>
      <c r="O27" s="18"/>
    </row>
    <row r="28" spans="1:15" ht="31.5" customHeight="1">
      <c r="A28" s="19"/>
      <c r="B28" s="19"/>
      <c r="C28" s="24"/>
      <c r="D28" s="89"/>
      <c r="E28" s="25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31.5" customHeight="1">
      <c r="A29" s="19"/>
      <c r="B29" s="19"/>
      <c r="C29" s="24"/>
      <c r="D29" s="89"/>
      <c r="E29" s="25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31.5" customHeight="1">
      <c r="A30" s="19"/>
      <c r="B30" s="19"/>
      <c r="C30" s="24"/>
      <c r="D30" s="89"/>
      <c r="E30" s="25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31.5" customHeight="1">
      <c r="A31" s="19"/>
      <c r="B31" s="19"/>
      <c r="C31" s="24"/>
      <c r="D31" s="89"/>
      <c r="E31" s="25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0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19:L19"/>
    <mergeCell ref="K20:L20"/>
    <mergeCell ref="K21:L21"/>
    <mergeCell ref="K26:L26"/>
    <mergeCell ref="K27:L27"/>
    <mergeCell ref="K22:L22"/>
    <mergeCell ref="K23:L23"/>
    <mergeCell ref="K24:L24"/>
    <mergeCell ref="K25:L25"/>
    <mergeCell ref="A1:F1"/>
    <mergeCell ref="A7:F7"/>
    <mergeCell ref="A4:F4"/>
    <mergeCell ref="A3:F3"/>
    <mergeCell ref="A2:F2"/>
    <mergeCell ref="K18:L18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I20" sqref="I20"/>
    </sheetView>
  </sheetViews>
  <sheetFormatPr defaultColWidth="8.8515625" defaultRowHeight="12.75"/>
  <cols>
    <col min="1" max="1" width="10.421875" style="1" customWidth="1"/>
    <col min="2" max="2" width="6.28125" style="101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5" t="str">
        <f>'Raccolta voti '!A1</f>
        <v>ELEZIONE DIRETTA DEL PRESIDENTE DELLA PROVINCIA</v>
      </c>
      <c r="B1" s="205"/>
      <c r="C1" s="205"/>
      <c r="D1" s="205"/>
      <c r="E1" s="205"/>
      <c r="F1" s="205"/>
    </row>
    <row r="2" spans="1:6" ht="15.75">
      <c r="A2" s="205" t="str">
        <f>'Raccolta voti '!A2</f>
        <v>E DEL CONSIGLIO PROVINCIALE DI VERCELLI</v>
      </c>
      <c r="B2" s="205"/>
      <c r="C2" s="205"/>
      <c r="D2" s="205"/>
      <c r="E2" s="205"/>
      <c r="F2" s="205"/>
    </row>
    <row r="3" spans="1:6" ht="15.75">
      <c r="A3" s="205" t="str">
        <f>'Raccolta voti '!A3</f>
        <v>DI DOMENICA 15 E LUNEDI' 16 MAGGIO 2011</v>
      </c>
      <c r="B3" s="205"/>
      <c r="C3" s="205"/>
      <c r="D3" s="205"/>
      <c r="E3" s="205"/>
      <c r="F3" s="205"/>
    </row>
    <row r="4" spans="1:6" ht="15.75">
      <c r="A4" s="206" t="str">
        <f>'Raccolta voti '!A4</f>
        <v>COLLEGIO UNINOMINALE PROVINCIALE VERCELLI III</v>
      </c>
      <c r="B4" s="206"/>
      <c r="C4" s="206"/>
      <c r="D4" s="206"/>
      <c r="E4" s="206"/>
      <c r="F4" s="206"/>
    </row>
    <row r="5" spans="1:6" ht="15.75">
      <c r="A5" s="96"/>
      <c r="B5" s="96"/>
      <c r="C5" s="96"/>
      <c r="D5" s="96"/>
      <c r="E5" s="96"/>
      <c r="F5" s="96"/>
    </row>
    <row r="6" spans="1:6" ht="15.75">
      <c r="A6" s="206" t="s">
        <v>19</v>
      </c>
      <c r="B6" s="206"/>
      <c r="C6" s="206"/>
      <c r="D6" s="206"/>
      <c r="E6" s="206"/>
      <c r="F6" s="206"/>
    </row>
    <row r="7" spans="1:6" ht="15.75">
      <c r="A7" s="17"/>
      <c r="B7" s="17"/>
      <c r="C7" s="17"/>
      <c r="D7" s="17"/>
      <c r="E7" s="17"/>
      <c r="F7" s="17"/>
    </row>
    <row r="8" spans="1:6" ht="15.75">
      <c r="A8" s="24"/>
      <c r="B8" s="100"/>
      <c r="C8" s="26" t="str">
        <f>'Riepil. voti lista Video'!$H$7</f>
        <v>Sezioni scrutinate</v>
      </c>
      <c r="D8" s="26">
        <f>'Raccolta voti '!$C$29</f>
        <v>12</v>
      </c>
      <c r="E8" s="98" t="s">
        <v>23</v>
      </c>
      <c r="F8" s="23">
        <f>'Raccolta voti '!$Z$10</f>
        <v>12</v>
      </c>
    </row>
    <row r="9" spans="1:6" ht="15.75">
      <c r="A9" s="24"/>
      <c r="B9" s="100"/>
      <c r="C9" s="26"/>
      <c r="D9" s="88"/>
      <c r="E9" s="98"/>
      <c r="F9" s="88"/>
    </row>
    <row r="10" spans="1:6" ht="15.75">
      <c r="A10" s="124"/>
      <c r="B10" s="125"/>
      <c r="C10" s="109"/>
      <c r="D10" s="108"/>
      <c r="E10" s="126"/>
      <c r="F10" s="127"/>
    </row>
    <row r="11" spans="1:6" ht="15">
      <c r="A11" s="112"/>
      <c r="B11" s="88"/>
      <c r="C11" s="19"/>
      <c r="D11" s="26" t="s">
        <v>4</v>
      </c>
      <c r="E11" s="27" t="s">
        <v>7</v>
      </c>
      <c r="F11" s="111"/>
    </row>
    <row r="12" spans="1:6" ht="15.75">
      <c r="A12" s="110" t="s">
        <v>0</v>
      </c>
      <c r="B12" s="17"/>
      <c r="C12" s="19" t="s">
        <v>1</v>
      </c>
      <c r="D12" s="19">
        <f>'Raccolta voti '!C8</f>
        <v>4093</v>
      </c>
      <c r="E12" s="20"/>
      <c r="F12" s="111"/>
    </row>
    <row r="13" spans="1:6" ht="15">
      <c r="A13" s="112"/>
      <c r="B13" s="88"/>
      <c r="C13" s="19" t="s">
        <v>2</v>
      </c>
      <c r="D13" s="19">
        <f>'Raccolta voti '!C9</f>
        <v>4683</v>
      </c>
      <c r="E13" s="20"/>
      <c r="F13" s="111"/>
    </row>
    <row r="14" spans="1:6" ht="15">
      <c r="A14" s="112"/>
      <c r="B14" s="88"/>
      <c r="C14" s="19" t="s">
        <v>4</v>
      </c>
      <c r="D14" s="19">
        <f>'Raccolta voti '!C10</f>
        <v>8776</v>
      </c>
      <c r="E14" s="20"/>
      <c r="F14" s="111"/>
    </row>
    <row r="15" spans="1:6" ht="15.75">
      <c r="A15" s="110" t="s">
        <v>3</v>
      </c>
      <c r="B15" s="17"/>
      <c r="C15" s="19" t="s">
        <v>1</v>
      </c>
      <c r="D15" s="19">
        <f>'Raccolta voti '!C11</f>
        <v>2557</v>
      </c>
      <c r="E15" s="22">
        <f>SUM(D15/D12)</f>
        <v>0.6247251404837527</v>
      </c>
      <c r="F15" s="111" t="s">
        <v>8</v>
      </c>
    </row>
    <row r="16" spans="1:6" ht="15">
      <c r="A16" s="112"/>
      <c r="B16" s="88"/>
      <c r="C16" s="19" t="s">
        <v>2</v>
      </c>
      <c r="D16" s="19">
        <f>'Raccolta voti '!C12</f>
        <v>2873</v>
      </c>
      <c r="E16" s="22">
        <f>SUM(D16/D13)</f>
        <v>0.6134956224642323</v>
      </c>
      <c r="F16" s="111" t="s">
        <v>8</v>
      </c>
    </row>
    <row r="17" spans="1:6" ht="15">
      <c r="A17" s="112"/>
      <c r="B17" s="88"/>
      <c r="C17" s="19" t="s">
        <v>4</v>
      </c>
      <c r="D17" s="19">
        <f>'Raccolta voti '!C13</f>
        <v>5430</v>
      </c>
      <c r="E17" s="22">
        <f>SUM(D17/D14)</f>
        <v>0.6187329079307201</v>
      </c>
      <c r="F17" s="111" t="s">
        <v>8</v>
      </c>
    </row>
    <row r="18" spans="1:6" ht="15.75">
      <c r="A18" s="110"/>
      <c r="B18" s="17"/>
      <c r="C18" s="19"/>
      <c r="D18" s="18"/>
      <c r="E18" s="25"/>
      <c r="F18" s="111"/>
    </row>
    <row r="19" spans="1:6" ht="15.75">
      <c r="A19" s="110"/>
      <c r="B19" s="17"/>
      <c r="C19" s="19" t="s">
        <v>14</v>
      </c>
      <c r="D19" s="99">
        <f>'Raccolta voti '!C14</f>
        <v>81</v>
      </c>
      <c r="E19" s="22">
        <f>SUM(D19/D17)</f>
        <v>0.014917127071823204</v>
      </c>
      <c r="F19" s="111" t="s">
        <v>9</v>
      </c>
    </row>
    <row r="20" spans="1:6" ht="15.75">
      <c r="A20" s="110"/>
      <c r="B20" s="17"/>
      <c r="C20" s="19" t="s">
        <v>35</v>
      </c>
      <c r="D20" s="19">
        <f>'Raccolta voti '!C15</f>
        <v>240</v>
      </c>
      <c r="E20" s="22">
        <f>SUM(D20/D17)</f>
        <v>0.04419889502762431</v>
      </c>
      <c r="F20" s="111" t="s">
        <v>9</v>
      </c>
    </row>
    <row r="21" spans="1:6" ht="15.75">
      <c r="A21" s="110"/>
      <c r="B21" s="17"/>
      <c r="C21" s="19" t="str">
        <f>'Raccolta voti '!$A$16</f>
        <v>Schede contestate e non attribuite</v>
      </c>
      <c r="D21" s="19">
        <f>'Raccolta voti '!C16</f>
        <v>0</v>
      </c>
      <c r="E21" s="22">
        <f>SUM(D21/D17)</f>
        <v>0</v>
      </c>
      <c r="F21" s="111" t="s">
        <v>9</v>
      </c>
    </row>
    <row r="22" spans="1:6" ht="15.75">
      <c r="A22" s="110"/>
      <c r="B22" s="17"/>
      <c r="C22" s="19" t="s">
        <v>15</v>
      </c>
      <c r="D22" s="19">
        <f>'Raccolta voti '!C17</f>
        <v>321</v>
      </c>
      <c r="E22" s="22">
        <f>SUM(D22/D17)</f>
        <v>0.05911602209944752</v>
      </c>
      <c r="F22" s="111" t="s">
        <v>9</v>
      </c>
    </row>
    <row r="23" spans="1:6" ht="15.75">
      <c r="A23" s="110"/>
      <c r="B23" s="17"/>
      <c r="C23" s="23" t="s">
        <v>12</v>
      </c>
      <c r="D23" s="19">
        <f>'Raccolta voti '!$C$28</f>
        <v>5109</v>
      </c>
      <c r="E23" s="22">
        <f>SUM(D23/D17)</f>
        <v>0.9408839779005524</v>
      </c>
      <c r="F23" s="111" t="s">
        <v>9</v>
      </c>
    </row>
    <row r="24" spans="1:6" ht="15.75">
      <c r="A24" s="113"/>
      <c r="B24" s="114"/>
      <c r="C24" s="115"/>
      <c r="D24" s="116"/>
      <c r="E24" s="117"/>
      <c r="F24" s="118"/>
    </row>
    <row r="25" spans="1:6" s="61" customFormat="1" ht="31.5" customHeight="1">
      <c r="A25" s="119" t="s">
        <v>5</v>
      </c>
      <c r="B25" s="120"/>
      <c r="C25" s="119" t="str">
        <f>'Raccolta voti '!A43</f>
        <v>1 - Per Bobba Pensionati e Invalidi Giovani insieme</v>
      </c>
      <c r="D25" s="121">
        <f>'Raccolta voti '!C43</f>
        <v>39</v>
      </c>
      <c r="E25" s="122">
        <f aca="true" t="shared" si="0" ref="E25:E42">SUM(D25/D$42)</f>
        <v>0.00947061680427392</v>
      </c>
      <c r="F25" s="123" t="s">
        <v>38</v>
      </c>
    </row>
    <row r="26" spans="1:6" s="61" customFormat="1" ht="31.5" customHeight="1">
      <c r="A26" s="104"/>
      <c r="B26" s="105"/>
      <c r="C26" s="106" t="str">
        <f>'Raccolta voti '!A44</f>
        <v>2 - PD Partito Democratico Bobba Presidente</v>
      </c>
      <c r="D26" s="104">
        <f>'Raccolta voti '!C44</f>
        <v>1219</v>
      </c>
      <c r="E26" s="107">
        <f t="shared" si="0"/>
        <v>0.29601748421563867</v>
      </c>
      <c r="F26" s="103" t="s">
        <v>38</v>
      </c>
    </row>
    <row r="27" spans="1:6" s="61" customFormat="1" ht="31.5" customHeight="1">
      <c r="A27" s="104"/>
      <c r="B27" s="105"/>
      <c r="C27" s="106" t="str">
        <f>'Raccolta voti '!A45</f>
        <v>3 - Orgoglio Piemonte Moderati per Bobba Presidente</v>
      </c>
      <c r="D27" s="104">
        <f>'Raccolta voti '!C45</f>
        <v>20</v>
      </c>
      <c r="E27" s="107">
        <f t="shared" si="0"/>
        <v>0.0048567265662943174</v>
      </c>
      <c r="F27" s="103" t="s">
        <v>38</v>
      </c>
    </row>
    <row r="28" spans="1:6" s="61" customFormat="1" ht="31.5" customHeight="1">
      <c r="A28" s="104"/>
      <c r="B28" s="105"/>
      <c r="C28" s="106" t="str">
        <f>'Raccolta voti '!A46</f>
        <v>4 - Lista Civica Vercelli Valsesia Bobba Presidente</v>
      </c>
      <c r="D28" s="104">
        <f>'Raccolta voti '!C46</f>
        <v>131</v>
      </c>
      <c r="E28" s="107">
        <f t="shared" si="0"/>
        <v>0.03181155900922778</v>
      </c>
      <c r="F28" s="103" t="s">
        <v>38</v>
      </c>
    </row>
    <row r="29" spans="1:6" s="61" customFormat="1" ht="31.5" customHeight="1">
      <c r="A29" s="104"/>
      <c r="B29" s="105"/>
      <c r="C29" s="106" t="str">
        <f>'Raccolta voti '!A47</f>
        <v>5 - Lega Lombardo Veneta</v>
      </c>
      <c r="D29" s="104">
        <f>'Raccolta voti '!C47</f>
        <v>49</v>
      </c>
      <c r="E29" s="107">
        <f t="shared" si="0"/>
        <v>0.011898980087421079</v>
      </c>
      <c r="F29" s="103" t="s">
        <v>38</v>
      </c>
    </row>
    <row r="30" spans="1:6" s="61" customFormat="1" ht="31.5" customHeight="1">
      <c r="A30" s="104"/>
      <c r="B30" s="105"/>
      <c r="C30" s="106" t="str">
        <f>'Raccolta voti '!A48</f>
        <v>6 - Nuovo Polo (FLI - API - Rinascita Democr. Cristiana)</v>
      </c>
      <c r="D30" s="104">
        <f>'Raccolta voti '!C48</f>
        <v>129</v>
      </c>
      <c r="E30" s="107">
        <f t="shared" si="0"/>
        <v>0.03132588635259835</v>
      </c>
      <c r="F30" s="103" t="s">
        <v>38</v>
      </c>
    </row>
    <row r="31" spans="1:6" s="61" customFormat="1" ht="31.5" customHeight="1">
      <c r="A31" s="104"/>
      <c r="B31" s="105"/>
      <c r="C31" s="106" t="str">
        <f>'Raccolta voti '!A49</f>
        <v>7 - Federaz. Sinistra Rifondazione Comunisti Italiani</v>
      </c>
      <c r="D31" s="104">
        <f>'Raccolta voti '!C49</f>
        <v>79</v>
      </c>
      <c r="E31" s="107">
        <f t="shared" si="0"/>
        <v>0.019184069936862554</v>
      </c>
      <c r="F31" s="103" t="s">
        <v>38</v>
      </c>
    </row>
    <row r="32" spans="1:6" s="61" customFormat="1" ht="31.5" customHeight="1">
      <c r="A32" s="104"/>
      <c r="B32" s="105"/>
      <c r="C32" s="106" t="str">
        <f>'Raccolta voti '!A50</f>
        <v>8 - Sinistra Ecologia Libertà con Vendola</v>
      </c>
      <c r="D32" s="104">
        <f>'Raccolta voti '!C50</f>
        <v>245</v>
      </c>
      <c r="E32" s="107">
        <f t="shared" si="0"/>
        <v>0.05949490043710539</v>
      </c>
      <c r="F32" s="103" t="s">
        <v>38</v>
      </c>
    </row>
    <row r="33" spans="1:6" s="61" customFormat="1" ht="31.5" customHeight="1">
      <c r="A33" s="104"/>
      <c r="B33" s="105"/>
      <c r="C33" s="106" t="str">
        <f>'Raccolta voti '!A51</f>
        <v>9 - DiPietro Italia dei Valori</v>
      </c>
      <c r="D33" s="104">
        <f>'Raccolta voti '!C51</f>
        <v>117</v>
      </c>
      <c r="E33" s="107">
        <f t="shared" si="0"/>
        <v>0.02841185041282176</v>
      </c>
      <c r="F33" s="103" t="s">
        <v>38</v>
      </c>
    </row>
    <row r="34" spans="1:6" s="61" customFormat="1" ht="31.5" customHeight="1">
      <c r="A34" s="104"/>
      <c r="B34" s="105"/>
      <c r="C34" s="106" t="str">
        <f>'Raccolta voti '!A52</f>
        <v>10 - Italia Federale Presidente del Vercellese</v>
      </c>
      <c r="D34" s="104">
        <f>'Raccolta voti '!C52</f>
        <v>25</v>
      </c>
      <c r="E34" s="107">
        <f t="shared" si="0"/>
        <v>0.006070908207867897</v>
      </c>
      <c r="F34" s="103" t="s">
        <v>38</v>
      </c>
    </row>
    <row r="35" spans="1:6" s="61" customFormat="1" ht="31.5" customHeight="1">
      <c r="A35" s="104"/>
      <c r="B35" s="105"/>
      <c r="C35" s="106" t="str">
        <f>'Raccolta voti '!A53</f>
        <v>11 - Casini Libertas Unione di Centro</v>
      </c>
      <c r="D35" s="104">
        <f>'Raccolta voti '!C53</f>
        <v>90</v>
      </c>
      <c r="E35" s="107">
        <f t="shared" si="0"/>
        <v>0.021855269548324428</v>
      </c>
      <c r="F35" s="103" t="s">
        <v>38</v>
      </c>
    </row>
    <row r="36" spans="1:6" s="61" customFormat="1" ht="31.5" customHeight="1">
      <c r="A36" s="104"/>
      <c r="B36" s="105"/>
      <c r="C36" s="106" t="str">
        <f>'Raccolta voti '!A54</f>
        <v>12 - La Destra Storace</v>
      </c>
      <c r="D36" s="104">
        <f>'Raccolta voti '!C54</f>
        <v>73</v>
      </c>
      <c r="E36" s="107">
        <f t="shared" si="0"/>
        <v>0.017727051966974258</v>
      </c>
      <c r="F36" s="103" t="s">
        <v>38</v>
      </c>
    </row>
    <row r="37" spans="1:6" s="61" customFormat="1" ht="31.5" customHeight="1">
      <c r="A37" s="104"/>
      <c r="B37" s="105"/>
      <c r="C37" s="106" t="str">
        <f>'Raccolta voti '!A55</f>
        <v>13 - Il Popolo della Libertà Berlusconi per Riva Vercellotti</v>
      </c>
      <c r="D37" s="104">
        <f>'Raccolta voti '!C55</f>
        <v>1148</v>
      </c>
      <c r="E37" s="107">
        <f t="shared" si="0"/>
        <v>0.2787761049052938</v>
      </c>
      <c r="F37" s="103" t="s">
        <v>38</v>
      </c>
    </row>
    <row r="38" spans="1:6" s="61" customFormat="1" ht="31.5" customHeight="1">
      <c r="A38" s="104"/>
      <c r="B38" s="105"/>
      <c r="C38" s="106" t="str">
        <f>'Raccolta voti '!A56</f>
        <v>14 - Pensionati</v>
      </c>
      <c r="D38" s="104">
        <f>'Raccolta voti '!C56</f>
        <v>119</v>
      </c>
      <c r="E38" s="107">
        <f t="shared" si="0"/>
        <v>0.02889752306945119</v>
      </c>
      <c r="F38" s="103" t="s">
        <v>38</v>
      </c>
    </row>
    <row r="39" spans="1:6" s="61" customFormat="1" ht="31.5" customHeight="1">
      <c r="A39" s="104"/>
      <c r="B39" s="105"/>
      <c r="C39" s="106" t="str">
        <f>'Raccolta voti '!A57</f>
        <v>15 - Lega Nord Bossi</v>
      </c>
      <c r="D39" s="104">
        <f>'Raccolta voti '!C57</f>
        <v>579</v>
      </c>
      <c r="E39" s="107">
        <f t="shared" si="0"/>
        <v>0.14060223409422049</v>
      </c>
      <c r="F39" s="103" t="s">
        <v>38</v>
      </c>
    </row>
    <row r="40" spans="1:6" s="61" customFormat="1" ht="31.5" customHeight="1">
      <c r="A40" s="104"/>
      <c r="B40" s="105"/>
      <c r="C40" s="106" t="str">
        <f>'Raccolta voti '!A58</f>
        <v>16 - Fiamma tricolore Destra Sociale</v>
      </c>
      <c r="D40" s="104">
        <f>'Raccolta voti '!C58</f>
        <v>26</v>
      </c>
      <c r="E40" s="107">
        <f t="shared" si="0"/>
        <v>0.006313744536182613</v>
      </c>
      <c r="F40" s="103" t="s">
        <v>38</v>
      </c>
    </row>
    <row r="41" spans="1:6" s="61" customFormat="1" ht="31.5" customHeight="1">
      <c r="A41" s="104"/>
      <c r="B41" s="105"/>
      <c r="C41" s="106" t="str">
        <f>'Raccolta voti '!A59</f>
        <v>17 - Contro il Nucleare Ecologisti per il lavoro sostenibile</v>
      </c>
      <c r="D41" s="104">
        <f>'Raccolta voti '!C59</f>
        <v>30</v>
      </c>
      <c r="E41" s="107">
        <f t="shared" si="0"/>
        <v>0.007285089849441476</v>
      </c>
      <c r="F41" s="103" t="s">
        <v>38</v>
      </c>
    </row>
    <row r="42" spans="1:6" s="61" customFormat="1" ht="30">
      <c r="A42" s="104"/>
      <c r="B42" s="105"/>
      <c r="C42" s="104" t="s">
        <v>16</v>
      </c>
      <c r="D42" s="102">
        <f>'Raccolta voti '!$C$60</f>
        <v>4118</v>
      </c>
      <c r="E42" s="107">
        <f t="shared" si="0"/>
        <v>1</v>
      </c>
      <c r="F42" s="103" t="s">
        <v>38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zoomScalePageLayoutView="0" workbookViewId="0" topLeftCell="A22">
      <selection activeCell="M33" sqref="M33"/>
    </sheetView>
  </sheetViews>
  <sheetFormatPr defaultColWidth="9.140625" defaultRowHeight="12.75"/>
  <cols>
    <col min="1" max="1" width="9.140625" style="47" customWidth="1"/>
    <col min="2" max="2" width="9.140625" style="77" customWidth="1"/>
    <col min="3" max="6" width="9.140625" style="47" customWidth="1"/>
    <col min="7" max="10" width="9.140625" style="77" customWidth="1"/>
    <col min="11" max="16384" width="9.140625" style="47" customWidth="1"/>
  </cols>
  <sheetData>
    <row r="1" ht="12.75">
      <c r="A1" s="47" t="s">
        <v>125</v>
      </c>
    </row>
    <row r="3" spans="2:10" ht="12.75">
      <c r="B3" s="210" t="s">
        <v>126</v>
      </c>
      <c r="C3" s="210"/>
      <c r="D3" s="210"/>
      <c r="E3" s="210" t="s">
        <v>127</v>
      </c>
      <c r="F3" s="210"/>
      <c r="G3" s="210"/>
      <c r="H3" s="210" t="s">
        <v>128</v>
      </c>
      <c r="I3" s="210"/>
      <c r="J3" s="210"/>
    </row>
    <row r="4" spans="2:7" ht="12.75">
      <c r="B4" s="79" t="str">
        <f>'[1]Affl. Prov. 2011 - Lunedì'!I7</f>
        <v>Votanti</v>
      </c>
      <c r="C4" s="79" t="str">
        <f>'[1]Affl. Prov. 2011 - Lunedì'!K7</f>
        <v>Votanti</v>
      </c>
      <c r="D4" s="79" t="str">
        <f>'[1]Affl. Prov. 2011 - Lunedì'!M7</f>
        <v>Votanti</v>
      </c>
      <c r="E4" s="79"/>
      <c r="F4" s="79"/>
      <c r="G4" s="79"/>
    </row>
    <row r="5" spans="1:10" ht="12.75">
      <c r="A5" s="78" t="s">
        <v>76</v>
      </c>
      <c r="B5" s="79" t="str">
        <f>'[1]Affl. Prov. 2011 - Lunedì'!I8</f>
        <v>Maschi</v>
      </c>
      <c r="C5" s="79" t="str">
        <f>'[1]Affl. Prov. 2011 - Lunedì'!K8</f>
        <v>Femmine</v>
      </c>
      <c r="D5" s="79" t="str">
        <f>'[1]Affl. Prov. 2011 - Lunedì'!M8</f>
        <v>Totali</v>
      </c>
      <c r="E5" s="79" t="s">
        <v>1</v>
      </c>
      <c r="F5" s="79" t="s">
        <v>2</v>
      </c>
      <c r="G5" s="79" t="s">
        <v>129</v>
      </c>
      <c r="H5" s="79" t="s">
        <v>1</v>
      </c>
      <c r="I5" s="79" t="s">
        <v>2</v>
      </c>
      <c r="J5" s="79" t="s">
        <v>129</v>
      </c>
    </row>
    <row r="6" spans="1:10" ht="12.75">
      <c r="A6" s="79" t="s">
        <v>77</v>
      </c>
      <c r="B6" s="79">
        <f>'[1]Affl. Prov. 2011 - Lunedì'!I9</f>
        <v>219</v>
      </c>
      <c r="C6" s="79">
        <f>'[1]Affl. Prov. 2011 - Lunedì'!K9</f>
        <v>272</v>
      </c>
      <c r="D6" s="79">
        <f>'[1]Affl. Prov. 2011 - Lunedì'!M9</f>
        <v>491</v>
      </c>
      <c r="E6" s="188"/>
      <c r="F6" s="188"/>
      <c r="G6" s="189"/>
      <c r="H6" s="79">
        <f>SUM(B6-E6)</f>
        <v>219</v>
      </c>
      <c r="I6" s="79">
        <f>SUM(C6-F6)</f>
        <v>272</v>
      </c>
      <c r="J6" s="79">
        <f>SUM(D6-G6)</f>
        <v>491</v>
      </c>
    </row>
    <row r="7" spans="1:10" ht="12.75">
      <c r="A7" s="79" t="s">
        <v>78</v>
      </c>
      <c r="B7" s="79">
        <f>'[1]Affl. Prov. 2011 - Lunedì'!I10</f>
        <v>173</v>
      </c>
      <c r="C7" s="79">
        <f>'[1]Affl. Prov. 2011 - Lunedì'!K10</f>
        <v>229</v>
      </c>
      <c r="D7" s="79">
        <f>'[1]Affl. Prov. 2011 - Lunedì'!M10</f>
        <v>402</v>
      </c>
      <c r="E7" s="188"/>
      <c r="F7" s="188"/>
      <c r="G7" s="189"/>
      <c r="H7" s="79">
        <f>SUM(B7-E7)</f>
        <v>173</v>
      </c>
      <c r="I7" s="79">
        <f aca="true" t="shared" si="0" ref="I7:J54">SUM(C7-F7)</f>
        <v>229</v>
      </c>
      <c r="J7" s="79">
        <f t="shared" si="0"/>
        <v>402</v>
      </c>
    </row>
    <row r="8" spans="1:10" ht="12.75">
      <c r="A8" s="79" t="s">
        <v>79</v>
      </c>
      <c r="B8" s="79">
        <f>'[1]Affl. Prov. 2011 - Lunedì'!I11</f>
        <v>160</v>
      </c>
      <c r="C8" s="79">
        <f>'[1]Affl. Prov. 2011 - Lunedì'!K11</f>
        <v>159</v>
      </c>
      <c r="D8" s="79">
        <f>'[1]Affl. Prov. 2011 - Lunedì'!M11</f>
        <v>319</v>
      </c>
      <c r="E8" s="188"/>
      <c r="F8" s="188"/>
      <c r="G8" s="189"/>
      <c r="H8" s="79">
        <f>SUM(B8-E8)</f>
        <v>160</v>
      </c>
      <c r="I8" s="79">
        <f t="shared" si="0"/>
        <v>159</v>
      </c>
      <c r="J8" s="79">
        <f t="shared" si="0"/>
        <v>319</v>
      </c>
    </row>
    <row r="9" spans="1:10" ht="12.75">
      <c r="A9" s="79" t="s">
        <v>80</v>
      </c>
      <c r="B9" s="79">
        <f>'[1]Affl. Prov. 2011 - Lunedì'!I12</f>
        <v>213</v>
      </c>
      <c r="C9" s="79">
        <f>'[1]Affl. Prov. 2011 - Lunedì'!K12</f>
        <v>247</v>
      </c>
      <c r="D9" s="79">
        <f>'[1]Affl. Prov. 2011 - Lunedì'!M12</f>
        <v>460</v>
      </c>
      <c r="E9" s="188"/>
      <c r="F9" s="188"/>
      <c r="G9" s="189"/>
      <c r="H9" s="79">
        <f>SUM(B9-E9)</f>
        <v>213</v>
      </c>
      <c r="I9" s="79">
        <f t="shared" si="0"/>
        <v>247</v>
      </c>
      <c r="J9" s="79">
        <f t="shared" si="0"/>
        <v>460</v>
      </c>
    </row>
    <row r="10" spans="1:10" ht="12.75">
      <c r="A10" s="79" t="s">
        <v>81</v>
      </c>
      <c r="B10" s="79">
        <f>'[1]Affl. Prov. 2011 - Lunedì'!I13</f>
        <v>189</v>
      </c>
      <c r="C10" s="79">
        <f>'[1]Affl. Prov. 2011 - Lunedì'!K13</f>
        <v>207</v>
      </c>
      <c r="D10" s="79">
        <f>'[1]Affl. Prov. 2011 - Lunedì'!M13</f>
        <v>396</v>
      </c>
      <c r="E10" s="188"/>
      <c r="F10" s="188"/>
      <c r="H10" s="79">
        <f>SUM(B10-E10)</f>
        <v>189</v>
      </c>
      <c r="I10" s="79">
        <f t="shared" si="0"/>
        <v>207</v>
      </c>
      <c r="J10" s="79">
        <f t="shared" si="0"/>
        <v>396</v>
      </c>
    </row>
    <row r="11" spans="1:10" ht="12.75">
      <c r="A11" s="79" t="s">
        <v>82</v>
      </c>
      <c r="B11" s="79">
        <f>'[1]Affl. Prov. 2011 - Lunedì'!I14</f>
        <v>233</v>
      </c>
      <c r="C11" s="79">
        <f>'[1]Affl. Prov. 2011 - Lunedì'!K14</f>
        <v>234</v>
      </c>
      <c r="D11" s="79">
        <f>'[1]Affl. Prov. 2011 - Lunedì'!M14</f>
        <v>467</v>
      </c>
      <c r="E11" s="188"/>
      <c r="F11" s="188"/>
      <c r="H11" s="79">
        <f aca="true" t="shared" si="1" ref="H11:H54">SUM(B11-E11)</f>
        <v>233</v>
      </c>
      <c r="I11" s="79">
        <f t="shared" si="0"/>
        <v>234</v>
      </c>
      <c r="J11" s="79">
        <f t="shared" si="0"/>
        <v>467</v>
      </c>
    </row>
    <row r="12" spans="1:10" ht="12.75">
      <c r="A12" s="79" t="s">
        <v>83</v>
      </c>
      <c r="B12" s="79">
        <f>'[1]Affl. Prov. 2011 - Lunedì'!I15</f>
        <v>204</v>
      </c>
      <c r="C12" s="79">
        <f>'[1]Affl. Prov. 2011 - Lunedì'!K15</f>
        <v>242</v>
      </c>
      <c r="D12" s="79">
        <f>'[1]Affl. Prov. 2011 - Lunedì'!M15</f>
        <v>446</v>
      </c>
      <c r="E12" s="188"/>
      <c r="F12" s="188"/>
      <c r="H12" s="79">
        <f t="shared" si="1"/>
        <v>204</v>
      </c>
      <c r="I12" s="79">
        <f t="shared" si="0"/>
        <v>242</v>
      </c>
      <c r="J12" s="79">
        <f t="shared" si="0"/>
        <v>446</v>
      </c>
    </row>
    <row r="13" spans="1:10" ht="12.75">
      <c r="A13" s="79" t="s">
        <v>84</v>
      </c>
      <c r="B13" s="79">
        <f>'[1]Affl. Prov. 2011 - Lunedì'!I16</f>
        <v>211</v>
      </c>
      <c r="C13" s="79">
        <f>'[1]Affl. Prov. 2011 - Lunedì'!K16</f>
        <v>240</v>
      </c>
      <c r="D13" s="79">
        <f>'[1]Affl. Prov. 2011 - Lunedì'!M16</f>
        <v>451</v>
      </c>
      <c r="E13" s="188"/>
      <c r="F13" s="188"/>
      <c r="G13" s="189"/>
      <c r="H13" s="79">
        <f t="shared" si="1"/>
        <v>211</v>
      </c>
      <c r="I13" s="79">
        <f t="shared" si="0"/>
        <v>240</v>
      </c>
      <c r="J13" s="79">
        <f t="shared" si="0"/>
        <v>451</v>
      </c>
    </row>
    <row r="14" spans="1:10" ht="12.75">
      <c r="A14" s="79" t="s">
        <v>85</v>
      </c>
      <c r="B14" s="79">
        <f>'[1]Affl. Prov. 2011 - Lunedì'!I17</f>
        <v>264</v>
      </c>
      <c r="C14" s="79">
        <f>'[1]Affl. Prov. 2011 - Lunedì'!K17</f>
        <v>272</v>
      </c>
      <c r="D14" s="79">
        <f>'[1]Affl. Prov. 2011 - Lunedì'!M17</f>
        <v>536</v>
      </c>
      <c r="E14" s="188"/>
      <c r="F14" s="188"/>
      <c r="G14" s="189"/>
      <c r="H14" s="79">
        <f t="shared" si="1"/>
        <v>264</v>
      </c>
      <c r="I14" s="79">
        <f t="shared" si="0"/>
        <v>272</v>
      </c>
      <c r="J14" s="79">
        <f t="shared" si="0"/>
        <v>536</v>
      </c>
    </row>
    <row r="15" spans="1:10" ht="12.75">
      <c r="A15" s="79" t="s">
        <v>86</v>
      </c>
      <c r="B15" s="79">
        <f>'[1]Affl. Prov. 2011 - Lunedì'!I18</f>
        <v>243</v>
      </c>
      <c r="C15" s="79">
        <f>'[1]Affl. Prov. 2011 - Lunedì'!K18</f>
        <v>279</v>
      </c>
      <c r="D15" s="79">
        <f>'[1]Affl. Prov. 2011 - Lunedì'!M18</f>
        <v>522</v>
      </c>
      <c r="E15" s="188"/>
      <c r="F15" s="188"/>
      <c r="H15" s="79">
        <f t="shared" si="1"/>
        <v>243</v>
      </c>
      <c r="I15" s="79">
        <f t="shared" si="0"/>
        <v>279</v>
      </c>
      <c r="J15" s="79">
        <f t="shared" si="0"/>
        <v>522</v>
      </c>
    </row>
    <row r="16" spans="1:10" ht="12.75">
      <c r="A16" s="79" t="s">
        <v>87</v>
      </c>
      <c r="B16" s="79">
        <f>'[1]Affl. Prov. 2011 - Lunedì'!I19</f>
        <v>218</v>
      </c>
      <c r="C16" s="79">
        <f>'[1]Affl. Prov. 2011 - Lunedì'!K19</f>
        <v>262</v>
      </c>
      <c r="D16" s="79">
        <f>'[1]Affl. Prov. 2011 - Lunedì'!M19</f>
        <v>480</v>
      </c>
      <c r="E16" s="188"/>
      <c r="F16" s="188"/>
      <c r="H16" s="79">
        <f t="shared" si="1"/>
        <v>218</v>
      </c>
      <c r="I16" s="79">
        <f t="shared" si="0"/>
        <v>262</v>
      </c>
      <c r="J16" s="79">
        <f t="shared" si="0"/>
        <v>480</v>
      </c>
    </row>
    <row r="17" spans="1:10" ht="12.75">
      <c r="A17" s="79" t="s">
        <v>88</v>
      </c>
      <c r="B17" s="79">
        <f>'[1]Affl. Prov. 2011 - Lunedì'!I20</f>
        <v>229</v>
      </c>
      <c r="C17" s="79">
        <f>'[1]Affl. Prov. 2011 - Lunedì'!K20</f>
        <v>251</v>
      </c>
      <c r="D17" s="79">
        <f>'[1]Affl. Prov. 2011 - Lunedì'!M20</f>
        <v>480</v>
      </c>
      <c r="E17" s="188"/>
      <c r="F17" s="188"/>
      <c r="H17" s="79">
        <f t="shared" si="1"/>
        <v>229</v>
      </c>
      <c r="I17" s="79">
        <f t="shared" si="0"/>
        <v>251</v>
      </c>
      <c r="J17" s="79">
        <f t="shared" si="0"/>
        <v>480</v>
      </c>
    </row>
    <row r="18" spans="1:10" ht="12.75">
      <c r="A18" s="79" t="s">
        <v>89</v>
      </c>
      <c r="B18" s="79">
        <f>'[1]Affl. Prov. 2011 - Lunedì'!I21</f>
        <v>180</v>
      </c>
      <c r="C18" s="79">
        <f>'[1]Affl. Prov. 2011 - Lunedì'!K21</f>
        <v>245</v>
      </c>
      <c r="D18" s="79">
        <f>'[1]Affl. Prov. 2011 - Lunedì'!M21</f>
        <v>425</v>
      </c>
      <c r="E18" s="188"/>
      <c r="F18" s="188"/>
      <c r="G18" s="189"/>
      <c r="H18" s="79">
        <f t="shared" si="1"/>
        <v>180</v>
      </c>
      <c r="I18" s="79">
        <f t="shared" si="0"/>
        <v>245</v>
      </c>
      <c r="J18" s="79">
        <f t="shared" si="0"/>
        <v>425</v>
      </c>
    </row>
    <row r="19" spans="1:10" ht="12.75">
      <c r="A19" s="79" t="s">
        <v>90</v>
      </c>
      <c r="B19" s="79">
        <f>'[1]Affl. Prov. 2011 - Lunedì'!I22</f>
        <v>232</v>
      </c>
      <c r="C19" s="79">
        <f>'[1]Affl. Prov. 2011 - Lunedì'!K22</f>
        <v>289</v>
      </c>
      <c r="D19" s="79">
        <f>'[1]Affl. Prov. 2011 - Lunedì'!M22</f>
        <v>521</v>
      </c>
      <c r="E19" s="188">
        <f>'Raccolta voti '!$D$11</f>
        <v>232</v>
      </c>
      <c r="F19" s="188">
        <f>'Raccolta voti '!$D$12</f>
        <v>289</v>
      </c>
      <c r="G19" s="189">
        <f>SUM(E19:F19)</f>
        <v>521</v>
      </c>
      <c r="H19" s="79">
        <f t="shared" si="1"/>
        <v>0</v>
      </c>
      <c r="I19" s="79">
        <f t="shared" si="0"/>
        <v>0</v>
      </c>
      <c r="J19" s="79">
        <f t="shared" si="0"/>
        <v>0</v>
      </c>
    </row>
    <row r="20" spans="1:10" ht="12.75">
      <c r="A20" s="79" t="s">
        <v>91</v>
      </c>
      <c r="B20" s="79">
        <f>'[1]Affl. Prov. 2011 - Lunedì'!I23</f>
        <v>193</v>
      </c>
      <c r="C20" s="79">
        <f>'[1]Affl. Prov. 2011 - Lunedì'!K23</f>
        <v>227</v>
      </c>
      <c r="D20" s="79">
        <f>'[1]Affl. Prov. 2011 - Lunedì'!M23</f>
        <v>420</v>
      </c>
      <c r="E20" s="188">
        <f>'Raccolta voti '!$E$11</f>
        <v>193</v>
      </c>
      <c r="F20" s="188">
        <f>'Raccolta voti '!$E$12</f>
        <v>227</v>
      </c>
      <c r="G20" s="189">
        <f>SUM(E20:F20)</f>
        <v>420</v>
      </c>
      <c r="H20" s="79">
        <f t="shared" si="1"/>
        <v>0</v>
      </c>
      <c r="I20" s="79">
        <f t="shared" si="0"/>
        <v>0</v>
      </c>
      <c r="J20" s="79">
        <f t="shared" si="0"/>
        <v>0</v>
      </c>
    </row>
    <row r="21" spans="1:10" ht="12.75">
      <c r="A21" s="79" t="s">
        <v>92</v>
      </c>
      <c r="B21" s="79">
        <f>'[1]Affl. Prov. 2011 - Lunedì'!I24</f>
        <v>221</v>
      </c>
      <c r="C21" s="79">
        <f>'[1]Affl. Prov. 2011 - Lunedì'!K24</f>
        <v>263</v>
      </c>
      <c r="D21" s="79">
        <f>'[1]Affl. Prov. 2011 - Lunedì'!M24</f>
        <v>484</v>
      </c>
      <c r="E21" s="188">
        <f>'Raccolta voti '!$F$11</f>
        <v>221</v>
      </c>
      <c r="F21" s="188">
        <f>'Raccolta voti '!$F$12</f>
        <v>263</v>
      </c>
      <c r="G21" s="189">
        <f>SUM(E21:F21)</f>
        <v>484</v>
      </c>
      <c r="H21" s="79">
        <f t="shared" si="1"/>
        <v>0</v>
      </c>
      <c r="I21" s="79">
        <f t="shared" si="0"/>
        <v>0</v>
      </c>
      <c r="J21" s="79">
        <f t="shared" si="0"/>
        <v>0</v>
      </c>
    </row>
    <row r="22" spans="1:10" ht="12.75">
      <c r="A22" s="79" t="s">
        <v>93</v>
      </c>
      <c r="B22" s="79">
        <f>'[1]Affl. Prov. 2011 - Lunedì'!I25</f>
        <v>207</v>
      </c>
      <c r="C22" s="79">
        <f>'[1]Affl. Prov. 2011 - Lunedì'!K25</f>
        <v>256</v>
      </c>
      <c r="D22" s="79">
        <f>'[1]Affl. Prov. 2011 - Lunedì'!M25</f>
        <v>463</v>
      </c>
      <c r="E22" s="188">
        <f>'Raccolta voti '!$G$11</f>
        <v>207</v>
      </c>
      <c r="F22" s="188">
        <f>'Raccolta voti '!$G$12</f>
        <v>256</v>
      </c>
      <c r="G22" s="189">
        <f>SUM(E22:F22)</f>
        <v>463</v>
      </c>
      <c r="H22" s="79">
        <f t="shared" si="1"/>
        <v>0</v>
      </c>
      <c r="I22" s="79">
        <f t="shared" si="0"/>
        <v>0</v>
      </c>
      <c r="J22" s="79">
        <f t="shared" si="0"/>
        <v>0</v>
      </c>
    </row>
    <row r="23" spans="1:10" ht="12.75">
      <c r="A23" s="79" t="s">
        <v>94</v>
      </c>
      <c r="B23" s="79">
        <f>'[1]Affl. Prov. 2011 - Lunedì'!I26</f>
        <v>203</v>
      </c>
      <c r="C23" s="79">
        <f>'[1]Affl. Prov. 2011 - Lunedì'!K26</f>
        <v>238</v>
      </c>
      <c r="D23" s="79">
        <f>'[1]Affl. Prov. 2011 - Lunedì'!M26</f>
        <v>441</v>
      </c>
      <c r="H23" s="79">
        <f t="shared" si="1"/>
        <v>203</v>
      </c>
      <c r="I23" s="79">
        <f t="shared" si="0"/>
        <v>238</v>
      </c>
      <c r="J23" s="79">
        <f t="shared" si="0"/>
        <v>441</v>
      </c>
    </row>
    <row r="24" spans="1:10" ht="12.75">
      <c r="A24" s="79" t="s">
        <v>95</v>
      </c>
      <c r="B24" s="79">
        <f>'[1]Affl. Prov. 2011 - Lunedì'!I27</f>
        <v>226</v>
      </c>
      <c r="C24" s="79">
        <f>'[1]Affl. Prov. 2011 - Lunedì'!K27</f>
        <v>242</v>
      </c>
      <c r="D24" s="79">
        <f>'[1]Affl. Prov. 2011 - Lunedì'!M27</f>
        <v>468</v>
      </c>
      <c r="H24" s="79">
        <f t="shared" si="1"/>
        <v>226</v>
      </c>
      <c r="I24" s="79">
        <f t="shared" si="0"/>
        <v>242</v>
      </c>
      <c r="J24" s="79">
        <f t="shared" si="0"/>
        <v>468</v>
      </c>
    </row>
    <row r="25" spans="1:10" ht="12.75">
      <c r="A25" s="79" t="s">
        <v>96</v>
      </c>
      <c r="B25" s="79">
        <f>'[1]Affl. Prov. 2011 - Lunedì'!I28</f>
        <v>242</v>
      </c>
      <c r="C25" s="79">
        <f>'[1]Affl. Prov. 2011 - Lunedì'!K28</f>
        <v>271</v>
      </c>
      <c r="D25" s="79">
        <f>'[1]Affl. Prov. 2011 - Lunedì'!M28</f>
        <v>513</v>
      </c>
      <c r="H25" s="79">
        <f t="shared" si="1"/>
        <v>242</v>
      </c>
      <c r="I25" s="79">
        <f t="shared" si="0"/>
        <v>271</v>
      </c>
      <c r="J25" s="79">
        <f t="shared" si="0"/>
        <v>513</v>
      </c>
    </row>
    <row r="26" spans="1:10" ht="12.75">
      <c r="A26" s="79" t="s">
        <v>97</v>
      </c>
      <c r="B26" s="79">
        <f>'[1]Affl. Prov. 2011 - Lunedì'!I29</f>
        <v>249</v>
      </c>
      <c r="C26" s="79">
        <f>'[1]Affl. Prov. 2011 - Lunedì'!K29</f>
        <v>255</v>
      </c>
      <c r="D26" s="79">
        <f>'[1]Affl. Prov. 2011 - Lunedì'!M29</f>
        <v>504</v>
      </c>
      <c r="H26" s="79">
        <f t="shared" si="1"/>
        <v>249</v>
      </c>
      <c r="I26" s="79">
        <f t="shared" si="0"/>
        <v>255</v>
      </c>
      <c r="J26" s="79">
        <f t="shared" si="0"/>
        <v>504</v>
      </c>
    </row>
    <row r="27" spans="1:10" ht="12.75">
      <c r="A27" s="79" t="s">
        <v>98</v>
      </c>
      <c r="B27" s="79">
        <f>'[1]Affl. Prov. 2011 - Lunedì'!I30</f>
        <v>215</v>
      </c>
      <c r="C27" s="79">
        <f>'[1]Affl. Prov. 2011 - Lunedì'!K30</f>
        <v>211</v>
      </c>
      <c r="D27" s="79">
        <f>'[1]Affl. Prov. 2011 - Lunedì'!M30</f>
        <v>426</v>
      </c>
      <c r="H27" s="79">
        <f t="shared" si="1"/>
        <v>215</v>
      </c>
      <c r="I27" s="79">
        <f t="shared" si="0"/>
        <v>211</v>
      </c>
      <c r="J27" s="79">
        <f t="shared" si="0"/>
        <v>426</v>
      </c>
    </row>
    <row r="28" spans="1:10" ht="12.75">
      <c r="A28" s="79" t="s">
        <v>99</v>
      </c>
      <c r="B28" s="79">
        <f>'[1]Affl. Prov. 2011 - Lunedì'!I31</f>
        <v>211</v>
      </c>
      <c r="C28" s="79">
        <f>'[1]Affl. Prov. 2011 - Lunedì'!K31</f>
        <v>237</v>
      </c>
      <c r="D28" s="79">
        <f>'[1]Affl. Prov. 2011 - Lunedì'!M31</f>
        <v>448</v>
      </c>
      <c r="H28" s="79">
        <f t="shared" si="1"/>
        <v>211</v>
      </c>
      <c r="I28" s="79">
        <f t="shared" si="0"/>
        <v>237</v>
      </c>
      <c r="J28" s="79">
        <f t="shared" si="0"/>
        <v>448</v>
      </c>
    </row>
    <row r="29" spans="1:10" ht="12.75">
      <c r="A29" s="79" t="s">
        <v>100</v>
      </c>
      <c r="B29" s="79">
        <f>'[1]Affl. Prov. 2011 - Lunedì'!I32</f>
        <v>276</v>
      </c>
      <c r="C29" s="79">
        <f>'[1]Affl. Prov. 2011 - Lunedì'!K32</f>
        <v>319</v>
      </c>
      <c r="D29" s="79">
        <f>'[1]Affl. Prov. 2011 - Lunedì'!M32</f>
        <v>595</v>
      </c>
      <c r="H29" s="79">
        <f t="shared" si="1"/>
        <v>276</v>
      </c>
      <c r="I29" s="79">
        <f t="shared" si="0"/>
        <v>319</v>
      </c>
      <c r="J29" s="79">
        <f t="shared" si="0"/>
        <v>595</v>
      </c>
    </row>
    <row r="30" spans="1:10" ht="12.75">
      <c r="A30" s="79" t="s">
        <v>101</v>
      </c>
      <c r="B30" s="79">
        <f>'[1]Affl. Prov. 2011 - Lunedì'!I33</f>
        <v>240</v>
      </c>
      <c r="C30" s="79">
        <f>'[1]Affl. Prov. 2011 - Lunedì'!K33</f>
        <v>265</v>
      </c>
      <c r="D30" s="79">
        <f>'[1]Affl. Prov. 2011 - Lunedì'!M33</f>
        <v>505</v>
      </c>
      <c r="H30" s="79">
        <f t="shared" si="1"/>
        <v>240</v>
      </c>
      <c r="I30" s="79">
        <f t="shared" si="0"/>
        <v>265</v>
      </c>
      <c r="J30" s="79">
        <f t="shared" si="0"/>
        <v>505</v>
      </c>
    </row>
    <row r="31" spans="1:10" ht="12.75">
      <c r="A31" s="79" t="s">
        <v>102</v>
      </c>
      <c r="B31" s="79">
        <f>'[1]Affl. Prov. 2011 - Lunedì'!I34</f>
        <v>247</v>
      </c>
      <c r="C31" s="79">
        <f>'[1]Affl. Prov. 2011 - Lunedì'!K34</f>
        <v>256</v>
      </c>
      <c r="D31" s="79">
        <f>'[1]Affl. Prov. 2011 - Lunedì'!M34</f>
        <v>503</v>
      </c>
      <c r="H31" s="79">
        <f t="shared" si="1"/>
        <v>247</v>
      </c>
      <c r="I31" s="79">
        <f t="shared" si="0"/>
        <v>256</v>
      </c>
      <c r="J31" s="79">
        <f t="shared" si="0"/>
        <v>503</v>
      </c>
    </row>
    <row r="32" spans="1:10" ht="12.75">
      <c r="A32" s="79" t="s">
        <v>103</v>
      </c>
      <c r="B32" s="79">
        <f>'[1]Affl. Prov. 2011 - Lunedì'!I35</f>
        <v>230</v>
      </c>
      <c r="C32" s="79">
        <f>'[1]Affl. Prov. 2011 - Lunedì'!K35</f>
        <v>218</v>
      </c>
      <c r="D32" s="79">
        <f>'[1]Affl. Prov. 2011 - Lunedì'!M35</f>
        <v>448</v>
      </c>
      <c r="E32" s="188">
        <f>'Raccolta voti '!$H$11</f>
        <v>230</v>
      </c>
      <c r="F32" s="188">
        <f>'Raccolta voti '!$H$12</f>
        <v>218</v>
      </c>
      <c r="G32" s="189">
        <f>SUM(E32:F32)</f>
        <v>448</v>
      </c>
      <c r="H32" s="79">
        <f t="shared" si="1"/>
        <v>0</v>
      </c>
      <c r="I32" s="79">
        <f t="shared" si="0"/>
        <v>0</v>
      </c>
      <c r="J32" s="79">
        <f t="shared" si="0"/>
        <v>0</v>
      </c>
    </row>
    <row r="33" spans="1:10" ht="12.75">
      <c r="A33" s="79" t="s">
        <v>104</v>
      </c>
      <c r="B33" s="79">
        <f>'[1]Affl. Prov. 2011 - Lunedì'!I36</f>
        <v>158</v>
      </c>
      <c r="C33" s="79">
        <f>'[1]Affl. Prov. 2011 - Lunedì'!K36</f>
        <v>166</v>
      </c>
      <c r="D33" s="79">
        <f>'[1]Affl. Prov. 2011 - Lunedì'!M36</f>
        <v>324</v>
      </c>
      <c r="E33" s="188">
        <f>'Raccolta voti '!$I$11</f>
        <v>158</v>
      </c>
      <c r="F33" s="188">
        <f>'Raccolta voti '!$I$12</f>
        <v>166</v>
      </c>
      <c r="G33" s="189">
        <f>SUM(E33:F33)</f>
        <v>324</v>
      </c>
      <c r="H33" s="79">
        <f t="shared" si="1"/>
        <v>0</v>
      </c>
      <c r="I33" s="79">
        <f t="shared" si="0"/>
        <v>0</v>
      </c>
      <c r="J33" s="79">
        <f t="shared" si="0"/>
        <v>0</v>
      </c>
    </row>
    <row r="34" spans="1:10" ht="12.75">
      <c r="A34" s="79" t="s">
        <v>105</v>
      </c>
      <c r="B34" s="79">
        <f>'[1]Affl. Prov. 2011 - Lunedì'!I37</f>
        <v>175</v>
      </c>
      <c r="C34" s="79">
        <f>'[1]Affl. Prov. 2011 - Lunedì'!K37</f>
        <v>206</v>
      </c>
      <c r="D34" s="79">
        <f>'[1]Affl. Prov. 2011 - Lunedì'!M37</f>
        <v>381</v>
      </c>
      <c r="H34" s="79">
        <f t="shared" si="1"/>
        <v>175</v>
      </c>
      <c r="I34" s="79">
        <f t="shared" si="0"/>
        <v>206</v>
      </c>
      <c r="J34" s="79">
        <f t="shared" si="0"/>
        <v>381</v>
      </c>
    </row>
    <row r="35" spans="1:10" ht="12.75">
      <c r="A35" s="79" t="s">
        <v>106</v>
      </c>
      <c r="B35" s="79">
        <f>'[1]Affl. Prov. 2011 - Lunedì'!I38</f>
        <v>209</v>
      </c>
      <c r="C35" s="79">
        <f>'[1]Affl. Prov. 2011 - Lunedì'!K38</f>
        <v>217</v>
      </c>
      <c r="D35" s="79">
        <f>'[1]Affl. Prov. 2011 - Lunedì'!M38</f>
        <v>426</v>
      </c>
      <c r="H35" s="79">
        <f t="shared" si="1"/>
        <v>209</v>
      </c>
      <c r="I35" s="79">
        <f t="shared" si="0"/>
        <v>217</v>
      </c>
      <c r="J35" s="79">
        <f t="shared" si="0"/>
        <v>426</v>
      </c>
    </row>
    <row r="36" spans="1:10" ht="12.75">
      <c r="A36" s="79" t="s">
        <v>107</v>
      </c>
      <c r="B36" s="79">
        <f>'[1]Affl. Prov. 2011 - Lunedì'!I39</f>
        <v>232</v>
      </c>
      <c r="C36" s="79">
        <f>'[1]Affl. Prov. 2011 - Lunedì'!K39</f>
        <v>200</v>
      </c>
      <c r="D36" s="79">
        <f>'[1]Affl. Prov. 2011 - Lunedì'!M39</f>
        <v>432</v>
      </c>
      <c r="H36" s="79">
        <f t="shared" si="1"/>
        <v>232</v>
      </c>
      <c r="I36" s="79">
        <f t="shared" si="0"/>
        <v>200</v>
      </c>
      <c r="J36" s="79">
        <f t="shared" si="0"/>
        <v>432</v>
      </c>
    </row>
    <row r="37" spans="1:10" ht="12.75">
      <c r="A37" s="79" t="s">
        <v>108</v>
      </c>
      <c r="B37" s="79">
        <f>'[1]Affl. Prov. 2011 - Lunedì'!I40</f>
        <v>174</v>
      </c>
      <c r="C37" s="79">
        <f>'[1]Affl. Prov. 2011 - Lunedì'!K40</f>
        <v>183</v>
      </c>
      <c r="D37" s="79">
        <f>'[1]Affl. Prov. 2011 - Lunedì'!M40</f>
        <v>357</v>
      </c>
      <c r="H37" s="79">
        <f t="shared" si="1"/>
        <v>174</v>
      </c>
      <c r="I37" s="79">
        <f t="shared" si="0"/>
        <v>183</v>
      </c>
      <c r="J37" s="79">
        <f t="shared" si="0"/>
        <v>357</v>
      </c>
    </row>
    <row r="38" spans="1:10" ht="12.75">
      <c r="A38" s="79" t="s">
        <v>109</v>
      </c>
      <c r="B38" s="79">
        <f>'[1]Affl. Prov. 2011 - Lunedì'!I41</f>
        <v>217</v>
      </c>
      <c r="C38" s="79">
        <f>'[1]Affl. Prov. 2011 - Lunedì'!K41</f>
        <v>248</v>
      </c>
      <c r="D38" s="79">
        <f>'[1]Affl. Prov. 2011 - Lunedì'!M41</f>
        <v>465</v>
      </c>
      <c r="H38" s="79">
        <f t="shared" si="1"/>
        <v>217</v>
      </c>
      <c r="I38" s="79">
        <f t="shared" si="0"/>
        <v>248</v>
      </c>
      <c r="J38" s="79">
        <f t="shared" si="0"/>
        <v>465</v>
      </c>
    </row>
    <row r="39" spans="1:10" ht="12.75">
      <c r="A39" s="79" t="s">
        <v>110</v>
      </c>
      <c r="B39" s="79">
        <f>'[1]Affl. Prov. 2011 - Lunedì'!I42</f>
        <v>213</v>
      </c>
      <c r="C39" s="79">
        <f>'[1]Affl. Prov. 2011 - Lunedì'!K42</f>
        <v>246</v>
      </c>
      <c r="D39" s="79">
        <f>'[1]Affl. Prov. 2011 - Lunedì'!M42</f>
        <v>459</v>
      </c>
      <c r="H39" s="79">
        <f t="shared" si="1"/>
        <v>213</v>
      </c>
      <c r="I39" s="79">
        <f t="shared" si="0"/>
        <v>246</v>
      </c>
      <c r="J39" s="79">
        <f t="shared" si="0"/>
        <v>459</v>
      </c>
    </row>
    <row r="40" spans="1:10" ht="12.75">
      <c r="A40" s="79" t="s">
        <v>111</v>
      </c>
      <c r="B40" s="79">
        <f>'[1]Affl. Prov. 2011 - Lunedì'!I43</f>
        <v>42</v>
      </c>
      <c r="C40" s="79">
        <f>'[1]Affl. Prov. 2011 - Lunedì'!K43</f>
        <v>31</v>
      </c>
      <c r="D40" s="79">
        <f>'[1]Affl. Prov. 2011 - Lunedì'!M43</f>
        <v>73</v>
      </c>
      <c r="E40" s="188">
        <f>'Raccolta voti '!$J$11</f>
        <v>42</v>
      </c>
      <c r="F40" s="188">
        <f>'Raccolta voti '!$J$12</f>
        <v>31</v>
      </c>
      <c r="G40" s="189">
        <f>SUM(E40:F40)</f>
        <v>73</v>
      </c>
      <c r="H40" s="79">
        <f t="shared" si="1"/>
        <v>0</v>
      </c>
      <c r="I40" s="79">
        <f t="shared" si="0"/>
        <v>0</v>
      </c>
      <c r="J40" s="79">
        <f t="shared" si="0"/>
        <v>0</v>
      </c>
    </row>
    <row r="41" spans="1:10" ht="12.75">
      <c r="A41" s="79" t="s">
        <v>112</v>
      </c>
      <c r="B41" s="79">
        <f>'[1]Affl. Prov. 2011 - Lunedì'!I44</f>
        <v>322</v>
      </c>
      <c r="C41" s="79">
        <f>'[1]Affl. Prov. 2011 - Lunedì'!K44</f>
        <v>363</v>
      </c>
      <c r="D41" s="79">
        <f>'[1]Affl. Prov. 2011 - Lunedì'!M44</f>
        <v>685</v>
      </c>
      <c r="H41" s="79">
        <f t="shared" si="1"/>
        <v>322</v>
      </c>
      <c r="I41" s="79">
        <f t="shared" si="0"/>
        <v>363</v>
      </c>
      <c r="J41" s="79">
        <f t="shared" si="0"/>
        <v>685</v>
      </c>
    </row>
    <row r="42" spans="1:10" ht="12.75">
      <c r="A42" s="79" t="s">
        <v>113</v>
      </c>
      <c r="B42" s="79">
        <f>'[1]Affl. Prov. 2011 - Lunedì'!I45</f>
        <v>271</v>
      </c>
      <c r="C42" s="79">
        <f>'[1]Affl. Prov. 2011 - Lunedì'!K45</f>
        <v>281</v>
      </c>
      <c r="D42" s="79">
        <f>'[1]Affl. Prov. 2011 - Lunedì'!M45</f>
        <v>552</v>
      </c>
      <c r="H42" s="79">
        <f t="shared" si="1"/>
        <v>271</v>
      </c>
      <c r="I42" s="79">
        <f t="shared" si="0"/>
        <v>281</v>
      </c>
      <c r="J42" s="79">
        <f t="shared" si="0"/>
        <v>552</v>
      </c>
    </row>
    <row r="43" spans="1:10" ht="12.75">
      <c r="A43" s="79" t="s">
        <v>114</v>
      </c>
      <c r="B43" s="79">
        <f>'[1]Affl. Prov. 2011 - Lunedì'!I46</f>
        <v>216</v>
      </c>
      <c r="C43" s="79">
        <f>'[1]Affl. Prov. 2011 - Lunedì'!K46</f>
        <v>237</v>
      </c>
      <c r="D43" s="79">
        <f>'[1]Affl. Prov. 2011 - Lunedì'!M46</f>
        <v>453</v>
      </c>
      <c r="H43" s="79">
        <f t="shared" si="1"/>
        <v>216</v>
      </c>
      <c r="I43" s="79">
        <f t="shared" si="0"/>
        <v>237</v>
      </c>
      <c r="J43" s="79">
        <f t="shared" si="0"/>
        <v>453</v>
      </c>
    </row>
    <row r="44" spans="1:10" ht="12.75">
      <c r="A44" s="79" t="s">
        <v>115</v>
      </c>
      <c r="B44" s="79">
        <f>'[1]Affl. Prov. 2011 - Lunedì'!I47</f>
        <v>182</v>
      </c>
      <c r="C44" s="79">
        <f>'[1]Affl. Prov. 2011 - Lunedì'!K47</f>
        <v>184</v>
      </c>
      <c r="D44" s="79">
        <f>'[1]Affl. Prov. 2011 - Lunedì'!M47</f>
        <v>366</v>
      </c>
      <c r="H44" s="79">
        <f t="shared" si="1"/>
        <v>182</v>
      </c>
      <c r="I44" s="79">
        <f t="shared" si="0"/>
        <v>184</v>
      </c>
      <c r="J44" s="79">
        <f t="shared" si="0"/>
        <v>366</v>
      </c>
    </row>
    <row r="45" spans="1:10" ht="12.75">
      <c r="A45" s="79" t="s">
        <v>116</v>
      </c>
      <c r="B45" s="79">
        <f>'[1]Affl. Prov. 2011 - Lunedì'!I48</f>
        <v>245</v>
      </c>
      <c r="C45" s="79">
        <f>'[1]Affl. Prov. 2011 - Lunedì'!K48</f>
        <v>231</v>
      </c>
      <c r="D45" s="79">
        <f>'[1]Affl. Prov. 2011 - Lunedì'!M48</f>
        <v>476</v>
      </c>
      <c r="H45" s="79">
        <f t="shared" si="1"/>
        <v>245</v>
      </c>
      <c r="I45" s="79">
        <f t="shared" si="0"/>
        <v>231</v>
      </c>
      <c r="J45" s="79">
        <f t="shared" si="0"/>
        <v>476</v>
      </c>
    </row>
    <row r="46" spans="1:10" ht="12.75">
      <c r="A46" s="79" t="s">
        <v>117</v>
      </c>
      <c r="B46" s="79">
        <f>'[1]Affl. Prov. 2011 - Lunedì'!I49</f>
        <v>223</v>
      </c>
      <c r="C46" s="79">
        <f>'[1]Affl. Prov. 2011 - Lunedì'!K49</f>
        <v>213</v>
      </c>
      <c r="D46" s="79">
        <f>'[1]Affl. Prov. 2011 - Lunedì'!M49</f>
        <v>436</v>
      </c>
      <c r="H46" s="79">
        <f t="shared" si="1"/>
        <v>223</v>
      </c>
      <c r="I46" s="79">
        <f t="shared" si="0"/>
        <v>213</v>
      </c>
      <c r="J46" s="79">
        <f t="shared" si="0"/>
        <v>436</v>
      </c>
    </row>
    <row r="47" spans="1:10" ht="12.75">
      <c r="A47" s="79" t="s">
        <v>118</v>
      </c>
      <c r="B47" s="79">
        <f>'[1]Affl. Prov. 2011 - Lunedì'!I50</f>
        <v>196</v>
      </c>
      <c r="C47" s="79">
        <f>'[1]Affl. Prov. 2011 - Lunedì'!K50</f>
        <v>210</v>
      </c>
      <c r="D47" s="79">
        <f>'[1]Affl. Prov. 2011 - Lunedì'!M50</f>
        <v>406</v>
      </c>
      <c r="H47" s="79">
        <f t="shared" si="1"/>
        <v>196</v>
      </c>
      <c r="I47" s="79">
        <f t="shared" si="0"/>
        <v>210</v>
      </c>
      <c r="J47" s="79">
        <f t="shared" si="0"/>
        <v>406</v>
      </c>
    </row>
    <row r="48" spans="1:10" ht="12.75">
      <c r="A48" s="79" t="s">
        <v>119</v>
      </c>
      <c r="B48" s="79">
        <f>'[1]Affl. Prov. 2011 - Lunedì'!I51</f>
        <v>166</v>
      </c>
      <c r="C48" s="79">
        <f>'[1]Affl. Prov. 2011 - Lunedì'!K51</f>
        <v>184</v>
      </c>
      <c r="D48" s="79">
        <f>'[1]Affl. Prov. 2011 - Lunedì'!M51</f>
        <v>350</v>
      </c>
      <c r="E48" s="188"/>
      <c r="F48" s="188"/>
      <c r="G48" s="189"/>
      <c r="H48" s="79">
        <f t="shared" si="1"/>
        <v>166</v>
      </c>
      <c r="I48" s="79">
        <f t="shared" si="0"/>
        <v>184</v>
      </c>
      <c r="J48" s="79">
        <f t="shared" si="0"/>
        <v>350</v>
      </c>
    </row>
    <row r="49" spans="1:10" ht="12.75">
      <c r="A49" s="79" t="s">
        <v>120</v>
      </c>
      <c r="B49" s="79">
        <f>'[1]Affl. Prov. 2011 - Lunedì'!I52</f>
        <v>177</v>
      </c>
      <c r="C49" s="79">
        <f>'[1]Affl. Prov. 2011 - Lunedì'!K52</f>
        <v>235</v>
      </c>
      <c r="D49" s="79">
        <f>'[1]Affl. Prov. 2011 - Lunedì'!M52</f>
        <v>412</v>
      </c>
      <c r="H49" s="79">
        <f t="shared" si="1"/>
        <v>177</v>
      </c>
      <c r="I49" s="79">
        <f t="shared" si="0"/>
        <v>235</v>
      </c>
      <c r="J49" s="79">
        <f t="shared" si="0"/>
        <v>412</v>
      </c>
    </row>
    <row r="50" spans="1:10" ht="12.75">
      <c r="A50" s="79" t="s">
        <v>121</v>
      </c>
      <c r="B50" s="79">
        <f>'[1]Affl. Prov. 2011 - Lunedì'!I53</f>
        <v>246</v>
      </c>
      <c r="C50" s="79">
        <f>'[1]Affl. Prov. 2011 - Lunedì'!K53</f>
        <v>279</v>
      </c>
      <c r="D50" s="79">
        <f>'[1]Affl. Prov. 2011 - Lunedì'!M53</f>
        <v>525</v>
      </c>
      <c r="E50" s="188">
        <f>'Raccolta voti '!$K$11</f>
        <v>246</v>
      </c>
      <c r="F50" s="188">
        <f>'Raccolta voti '!$K$12</f>
        <v>279</v>
      </c>
      <c r="G50" s="189">
        <f>SUM(E50:F50)</f>
        <v>525</v>
      </c>
      <c r="H50" s="79">
        <f t="shared" si="1"/>
        <v>0</v>
      </c>
      <c r="I50" s="79">
        <f t="shared" si="0"/>
        <v>0</v>
      </c>
      <c r="J50" s="79">
        <f t="shared" si="0"/>
        <v>0</v>
      </c>
    </row>
    <row r="51" spans="1:10" ht="12.75">
      <c r="A51" s="79" t="s">
        <v>122</v>
      </c>
      <c r="B51" s="79">
        <f>'[1]Affl. Prov. 2011 - Lunedì'!I54</f>
        <v>220</v>
      </c>
      <c r="C51" s="79">
        <f>'[1]Affl. Prov. 2011 - Lunedì'!K54</f>
        <v>256</v>
      </c>
      <c r="D51" s="79">
        <f>'[1]Affl. Prov. 2011 - Lunedì'!M54</f>
        <v>476</v>
      </c>
      <c r="E51" s="188">
        <f>'Raccolta voti '!$L$11</f>
        <v>220</v>
      </c>
      <c r="F51" s="188">
        <f>'Raccolta voti '!$L$12</f>
        <v>256</v>
      </c>
      <c r="G51" s="189">
        <f>SUM(E51:F51)</f>
        <v>476</v>
      </c>
      <c r="H51" s="79">
        <f t="shared" si="1"/>
        <v>0</v>
      </c>
      <c r="I51" s="79">
        <f t="shared" si="0"/>
        <v>0</v>
      </c>
      <c r="J51" s="79">
        <f t="shared" si="0"/>
        <v>0</v>
      </c>
    </row>
    <row r="52" spans="1:10" ht="12.75">
      <c r="A52" s="79" t="s">
        <v>123</v>
      </c>
      <c r="B52" s="79">
        <f>'[1]Affl. Prov. 2011 - Lunedì'!I55</f>
        <v>330</v>
      </c>
      <c r="C52" s="79">
        <f>'[1]Affl. Prov. 2011 - Lunedì'!K55</f>
        <v>341</v>
      </c>
      <c r="D52" s="79">
        <f>'[1]Affl. Prov. 2011 - Lunedì'!M55</f>
        <v>671</v>
      </c>
      <c r="E52" s="188">
        <f>'Raccolta voti '!$M$11</f>
        <v>330</v>
      </c>
      <c r="F52" s="188">
        <f>'Raccolta voti '!$M$12</f>
        <v>341</v>
      </c>
      <c r="G52" s="189">
        <f>SUM(E52:F52)</f>
        <v>671</v>
      </c>
      <c r="H52" s="79">
        <f t="shared" si="1"/>
        <v>0</v>
      </c>
      <c r="I52" s="79">
        <f t="shared" si="0"/>
        <v>0</v>
      </c>
      <c r="J52" s="79">
        <f t="shared" si="0"/>
        <v>0</v>
      </c>
    </row>
    <row r="53" spans="1:10" ht="12.75">
      <c r="A53" s="79" t="s">
        <v>124</v>
      </c>
      <c r="B53" s="79">
        <f>'[1]Affl. Prov. 2011 - Lunedì'!I56</f>
        <v>198</v>
      </c>
      <c r="C53" s="79">
        <f>'[1]Affl. Prov. 2011 - Lunedì'!K56</f>
        <v>230</v>
      </c>
      <c r="D53" s="79">
        <f>'[1]Affl. Prov. 2011 - Lunedì'!M56</f>
        <v>428</v>
      </c>
      <c r="E53" s="188">
        <f>'Raccolta voti '!$N$11</f>
        <v>198</v>
      </c>
      <c r="F53" s="188">
        <f>'Raccolta voti '!$N$12</f>
        <v>230</v>
      </c>
      <c r="G53" s="189">
        <f>SUM(E53:F53)</f>
        <v>428</v>
      </c>
      <c r="H53" s="79">
        <f t="shared" si="1"/>
        <v>0</v>
      </c>
      <c r="I53" s="79">
        <f t="shared" si="0"/>
        <v>0</v>
      </c>
      <c r="J53" s="79">
        <f t="shared" si="0"/>
        <v>0</v>
      </c>
    </row>
    <row r="54" spans="1:10" ht="12.75">
      <c r="A54" s="79">
        <v>49</v>
      </c>
      <c r="B54" s="79">
        <f>'[1]Affl. Prov. 2011 - Lunedì'!I57</f>
        <v>280</v>
      </c>
      <c r="C54" s="79">
        <f>'[1]Affl. Prov. 2011 - Lunedì'!K57</f>
        <v>317</v>
      </c>
      <c r="D54" s="79">
        <f>'[1]Affl. Prov. 2011 - Lunedì'!M57</f>
        <v>597</v>
      </c>
      <c r="E54" s="188">
        <f>'Raccolta voti '!$O$11</f>
        <v>280</v>
      </c>
      <c r="F54" s="188">
        <f>'Raccolta voti '!$O$12</f>
        <v>317</v>
      </c>
      <c r="G54" s="189">
        <f>SUM(E54:F54)</f>
        <v>597</v>
      </c>
      <c r="H54" s="79">
        <f t="shared" si="1"/>
        <v>0</v>
      </c>
      <c r="I54" s="79">
        <f t="shared" si="0"/>
        <v>0</v>
      </c>
      <c r="J54" s="79">
        <f t="shared" si="0"/>
        <v>0</v>
      </c>
    </row>
    <row r="55" spans="2:4" ht="12.75">
      <c r="B55" s="79"/>
      <c r="C55" s="79"/>
      <c r="D55" s="79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C6" sqref="C6"/>
    </sheetView>
  </sheetViews>
  <sheetFormatPr defaultColWidth="8.8515625" defaultRowHeight="12.75"/>
  <cols>
    <col min="1" max="1" width="3.00390625" style="80" customWidth="1"/>
    <col min="2" max="2" width="23.421875" style="80" customWidth="1"/>
    <col min="3" max="3" width="26.140625" style="80" customWidth="1"/>
    <col min="4" max="4" width="14.8515625" style="80" customWidth="1"/>
    <col min="5" max="5" width="11.57421875" style="80" customWidth="1"/>
    <col min="6" max="6" width="12.421875" style="80" customWidth="1"/>
    <col min="7" max="7" width="10.421875" style="80" customWidth="1"/>
    <col min="8" max="8" width="5.421875" style="140" customWidth="1"/>
    <col min="9" max="16384" width="8.8515625" style="80" customWidth="1"/>
  </cols>
  <sheetData>
    <row r="1" spans="1:7" ht="25.5" customHeight="1">
      <c r="A1" s="257" t="s">
        <v>130</v>
      </c>
      <c r="B1" s="258"/>
      <c r="C1" s="258"/>
      <c r="D1" s="258"/>
      <c r="E1" s="258"/>
      <c r="F1" s="259"/>
      <c r="G1" s="139"/>
    </row>
    <row r="2" spans="1:7" ht="20.25" customHeight="1">
      <c r="A2" s="260" t="s">
        <v>131</v>
      </c>
      <c r="B2" s="261"/>
      <c r="C2" s="261"/>
      <c r="D2" s="261"/>
      <c r="E2" s="261"/>
      <c r="F2" s="262"/>
      <c r="G2" s="141"/>
    </row>
    <row r="3" spans="1:7" ht="12.75">
      <c r="A3" s="142"/>
      <c r="B3" s="141"/>
      <c r="C3" s="141"/>
      <c r="D3" s="141"/>
      <c r="E3" s="141"/>
      <c r="F3" s="141"/>
      <c r="G3" s="141"/>
    </row>
    <row r="4" spans="2:6" ht="15.75">
      <c r="B4" s="143" t="s">
        <v>132</v>
      </c>
      <c r="C4" s="263" t="s">
        <v>175</v>
      </c>
      <c r="D4" s="263"/>
      <c r="E4" s="263"/>
      <c r="F4" s="144"/>
    </row>
    <row r="5" spans="2:7" ht="6" customHeight="1">
      <c r="B5" s="143"/>
      <c r="C5" s="143"/>
      <c r="D5" s="145"/>
      <c r="E5" s="145"/>
      <c r="F5" s="145"/>
      <c r="G5" s="146"/>
    </row>
    <row r="6" spans="2:7" ht="15.75" customHeight="1">
      <c r="B6" s="147" t="s">
        <v>134</v>
      </c>
      <c r="C6" s="148" t="str">
        <f>'Raccolta voti '!$Z$8</f>
        <v>III</v>
      </c>
      <c r="D6" s="149" t="s">
        <v>135</v>
      </c>
      <c r="E6" s="150">
        <f>'Raccolta voti '!$C$29</f>
        <v>12</v>
      </c>
      <c r="G6" s="80" t="s">
        <v>133</v>
      </c>
    </row>
    <row r="7" spans="2:5" ht="12.75">
      <c r="B7" s="151"/>
      <c r="C7" s="151"/>
      <c r="E7" s="152"/>
    </row>
    <row r="8" spans="2:7" ht="12.75">
      <c r="B8" s="248" t="s">
        <v>136</v>
      </c>
      <c r="C8" s="249"/>
      <c r="D8" s="153">
        <f>'Raccolta voti '!C11</f>
        <v>2557</v>
      </c>
      <c r="E8" s="140"/>
      <c r="F8" s="154"/>
      <c r="G8" s="146"/>
    </row>
    <row r="9" spans="2:6" ht="12.75">
      <c r="B9" s="248" t="s">
        <v>137</v>
      </c>
      <c r="C9" s="249"/>
      <c r="D9" s="153">
        <f>'Raccolta voti '!C12</f>
        <v>2873</v>
      </c>
      <c r="E9" s="140"/>
      <c r="F9" s="154"/>
    </row>
    <row r="10" spans="2:6" ht="15.75">
      <c r="B10" s="250" t="s">
        <v>138</v>
      </c>
      <c r="C10" s="251"/>
      <c r="D10" s="81">
        <f>D8+D9</f>
        <v>5430</v>
      </c>
      <c r="E10" s="155"/>
      <c r="F10" s="156"/>
    </row>
    <row r="11" spans="2:6" ht="12.75">
      <c r="B11" s="157"/>
      <c r="C11" s="157"/>
      <c r="D11" s="82"/>
      <c r="E11" s="146"/>
      <c r="F11" s="154"/>
    </row>
    <row r="12" spans="2:8" ht="12.75">
      <c r="B12" s="252" t="s">
        <v>26</v>
      </c>
      <c r="C12" s="253"/>
      <c r="D12" s="153">
        <f>'Raccolta voti '!C14</f>
        <v>81</v>
      </c>
      <c r="E12" s="140"/>
      <c r="F12" s="154"/>
      <c r="H12" s="80"/>
    </row>
    <row r="13" spans="2:8" ht="12.75">
      <c r="B13" s="252" t="s">
        <v>27</v>
      </c>
      <c r="C13" s="253"/>
      <c r="D13" s="153">
        <f>'Raccolta voti '!C15</f>
        <v>240</v>
      </c>
      <c r="E13" s="140"/>
      <c r="F13" s="154"/>
      <c r="H13" s="80"/>
    </row>
    <row r="14" spans="2:6" ht="12.75">
      <c r="B14" s="252" t="s">
        <v>139</v>
      </c>
      <c r="C14" s="253"/>
      <c r="D14" s="153">
        <f>'Raccolta voti '!C16</f>
        <v>0</v>
      </c>
      <c r="E14" s="140"/>
      <c r="F14" s="154"/>
    </row>
    <row r="15" spans="2:5" ht="15.75">
      <c r="B15" s="250" t="s">
        <v>140</v>
      </c>
      <c r="C15" s="251"/>
      <c r="D15" s="83">
        <f>D12+D13+D14</f>
        <v>321</v>
      </c>
      <c r="E15" s="155"/>
    </row>
    <row r="16" spans="2:6" ht="12.75">
      <c r="B16" s="158"/>
      <c r="C16" s="158"/>
      <c r="D16" s="84"/>
      <c r="E16" s="159"/>
      <c r="F16" s="154"/>
    </row>
    <row r="17" spans="1:6" ht="13.5" customHeight="1">
      <c r="A17" s="254" t="s">
        <v>141</v>
      </c>
      <c r="B17" s="255"/>
      <c r="C17" s="256"/>
      <c r="D17" s="160" t="s">
        <v>25</v>
      </c>
      <c r="E17" s="160" t="s">
        <v>7</v>
      </c>
      <c r="F17" s="161" t="s">
        <v>142</v>
      </c>
    </row>
    <row r="18" spans="1:7" ht="15" customHeight="1">
      <c r="A18" s="162">
        <v>1</v>
      </c>
      <c r="B18" s="242" t="s">
        <v>143</v>
      </c>
      <c r="C18" s="243"/>
      <c r="D18" s="163">
        <f>'Raccolta voti '!C20</f>
        <v>1865</v>
      </c>
      <c r="E18" s="164">
        <f>IF($D$25,D18/$D$25," ")</f>
        <v>0.3650420825993345</v>
      </c>
      <c r="F18" s="165">
        <f>'Raccolta voti '!C32</f>
        <v>457</v>
      </c>
      <c r="G18" s="166">
        <f aca="true" t="shared" si="0" ref="G18:G24">IF(F18&lt;0,"&lt;--- ???","")</f>
      </c>
    </row>
    <row r="19" spans="1:7" s="167" customFormat="1" ht="15" customHeight="1">
      <c r="A19" s="162">
        <v>2</v>
      </c>
      <c r="B19" s="242" t="s">
        <v>144</v>
      </c>
      <c r="C19" s="243"/>
      <c r="D19" s="163">
        <f>'Raccolta voti '!C21</f>
        <v>231</v>
      </c>
      <c r="E19" s="164">
        <f aca="true" t="shared" si="1" ref="E19:E24">IF($D$25,D19/$D$25," ")</f>
        <v>0.04521432765707575</v>
      </c>
      <c r="F19" s="165">
        <f>'Raccolta voti '!C33</f>
        <v>53</v>
      </c>
      <c r="G19" s="166">
        <f t="shared" si="0"/>
      </c>
    </row>
    <row r="20" spans="1:7" ht="15" customHeight="1">
      <c r="A20" s="168">
        <v>3</v>
      </c>
      <c r="B20" s="242" t="s">
        <v>145</v>
      </c>
      <c r="C20" s="243"/>
      <c r="D20" s="169">
        <f>'Raccolta voti '!C22</f>
        <v>561</v>
      </c>
      <c r="E20" s="164">
        <f t="shared" si="1"/>
        <v>0.1098062243100411</v>
      </c>
      <c r="F20" s="165">
        <f>'Raccolta voti '!C34</f>
        <v>120</v>
      </c>
      <c r="G20" s="166">
        <f t="shared" si="0"/>
      </c>
    </row>
    <row r="21" spans="1:7" ht="15" customHeight="1">
      <c r="A21" s="168">
        <v>4</v>
      </c>
      <c r="B21" s="242" t="s">
        <v>146</v>
      </c>
      <c r="C21" s="243"/>
      <c r="D21" s="169">
        <f>'Raccolta voti '!C23</f>
        <v>42</v>
      </c>
      <c r="E21" s="164">
        <f t="shared" si="1"/>
        <v>0.008220786846741044</v>
      </c>
      <c r="F21" s="165">
        <f>'Raccolta voti '!C35</f>
        <v>17</v>
      </c>
      <c r="G21" s="166">
        <f t="shared" si="0"/>
      </c>
    </row>
    <row r="22" spans="1:7" ht="15" customHeight="1">
      <c r="A22" s="168">
        <v>5</v>
      </c>
      <c r="B22" s="242" t="s">
        <v>147</v>
      </c>
      <c r="C22" s="243"/>
      <c r="D22" s="169">
        <f>'Raccolta voti '!C24</f>
        <v>129</v>
      </c>
      <c r="E22" s="164">
        <f t="shared" si="1"/>
        <v>0.02524955960070464</v>
      </c>
      <c r="F22" s="165">
        <f>'Raccolta voti '!C36</f>
        <v>39</v>
      </c>
      <c r="G22" s="166">
        <f t="shared" si="0"/>
      </c>
    </row>
    <row r="23" spans="1:7" ht="15" customHeight="1">
      <c r="A23" s="170">
        <v>6</v>
      </c>
      <c r="B23" s="242" t="s">
        <v>148</v>
      </c>
      <c r="C23" s="243"/>
      <c r="D23" s="169">
        <f>'Raccolta voti '!C25</f>
        <v>2244</v>
      </c>
      <c r="E23" s="164">
        <f t="shared" si="1"/>
        <v>0.4392248972401644</v>
      </c>
      <c r="F23" s="165">
        <f>'Raccolta voti '!C37</f>
        <v>298</v>
      </c>
      <c r="G23" s="166">
        <f t="shared" si="0"/>
      </c>
    </row>
    <row r="24" spans="1:7" ht="15" customHeight="1">
      <c r="A24" s="168">
        <v>7</v>
      </c>
      <c r="B24" s="242" t="s">
        <v>149</v>
      </c>
      <c r="C24" s="243"/>
      <c r="D24" s="169">
        <f>'Raccolta voti '!C26</f>
        <v>37</v>
      </c>
      <c r="E24" s="164">
        <f t="shared" si="1"/>
        <v>0.00724212174593854</v>
      </c>
      <c r="F24" s="165">
        <f>'Raccolta voti '!C38</f>
        <v>7</v>
      </c>
      <c r="G24" s="166">
        <f t="shared" si="0"/>
      </c>
    </row>
    <row r="25" spans="1:9" ht="15" customHeight="1">
      <c r="A25" s="244" t="s">
        <v>150</v>
      </c>
      <c r="B25" s="245"/>
      <c r="C25" s="246"/>
      <c r="D25" s="171">
        <f>SUM(D18:D24)</f>
        <v>5109</v>
      </c>
      <c r="E25" s="172">
        <f>IF($D$25,IF(SUM(D18:D24)&lt;&gt;$D$25,"&lt;- ERRORE",""),"")</f>
      </c>
      <c r="F25" s="81">
        <f>SUM(F18:F24)</f>
        <v>991</v>
      </c>
      <c r="G25" s="140"/>
      <c r="I25" s="173"/>
    </row>
    <row r="26" spans="2:7" ht="12" customHeight="1">
      <c r="B26" s="247">
        <f>IF(D25,IF(($D$15+$D$25)&lt;&gt;$D$10,"errore: (B) + (C) diverso da (A)",""),"")</f>
      </c>
      <c r="C26" s="247"/>
      <c r="D26" s="85"/>
      <c r="E26" s="85"/>
      <c r="F26" s="85">
        <f>IF($D$48,IF(D28&lt;&gt;F25,"^",""),"")</f>
      </c>
      <c r="G26" s="85"/>
    </row>
    <row r="27" spans="2:7" ht="22.5" customHeight="1">
      <c r="B27" s="247"/>
      <c r="C27" s="247"/>
      <c r="D27" s="85"/>
      <c r="E27" s="85"/>
      <c r="F27" s="86">
        <f>IF($D$48,IF(D29&lt;&gt;F26,"|",""),"")</f>
      </c>
      <c r="G27" s="85"/>
    </row>
    <row r="28" spans="1:7" ht="17.25" customHeight="1">
      <c r="A28" s="235" t="s">
        <v>151</v>
      </c>
      <c r="B28" s="218"/>
      <c r="C28" s="236"/>
      <c r="D28" s="174">
        <f>'Raccolta voti '!$C$40</f>
        <v>991</v>
      </c>
      <c r="E28" s="155"/>
      <c r="F28" s="175">
        <f>IF($D$48,IF(D28&lt;&gt;F25,"&lt;-- DIVERSI !",""),"")</f>
      </c>
      <c r="G28" s="146"/>
    </row>
    <row r="29" spans="1:4" ht="12.75">
      <c r="A29" s="176"/>
      <c r="B29" s="176"/>
      <c r="C29" s="176"/>
      <c r="D29" s="87"/>
    </row>
    <row r="30" spans="1:6" ht="15.75" customHeight="1">
      <c r="A30" s="168"/>
      <c r="B30" s="237" t="s">
        <v>37</v>
      </c>
      <c r="C30" s="238"/>
      <c r="D30" s="177" t="s">
        <v>29</v>
      </c>
      <c r="E30" s="237" t="s">
        <v>152</v>
      </c>
      <c r="F30" s="238"/>
    </row>
    <row r="31" spans="1:7" ht="12.75">
      <c r="A31" s="178">
        <v>1</v>
      </c>
      <c r="B31" s="219" t="s">
        <v>153</v>
      </c>
      <c r="C31" s="220"/>
      <c r="D31" s="179">
        <f>'Raccolta voti '!C43</f>
        <v>39</v>
      </c>
      <c r="E31" s="221">
        <f>SUM(D31:D34)</f>
        <v>1409</v>
      </c>
      <c r="F31" s="222"/>
      <c r="G31" s="239">
        <f>IF(E31&gt;D18,"&lt;--- ???","")</f>
      </c>
    </row>
    <row r="32" spans="1:7" ht="12.75">
      <c r="A32" s="178">
        <v>2</v>
      </c>
      <c r="B32" s="240" t="s">
        <v>154</v>
      </c>
      <c r="C32" s="241"/>
      <c r="D32" s="180">
        <f>'Raccolta voti '!C44</f>
        <v>1219</v>
      </c>
      <c r="E32" s="223"/>
      <c r="F32" s="224"/>
      <c r="G32" s="239"/>
    </row>
    <row r="33" spans="1:7" ht="12.75">
      <c r="A33" s="178">
        <v>3</v>
      </c>
      <c r="B33" s="228" t="s">
        <v>155</v>
      </c>
      <c r="C33" s="229"/>
      <c r="D33" s="180">
        <f>'Raccolta voti '!C45</f>
        <v>20</v>
      </c>
      <c r="E33" s="223"/>
      <c r="F33" s="224"/>
      <c r="G33" s="239"/>
    </row>
    <row r="34" spans="1:7" ht="12.75">
      <c r="A34" s="178">
        <v>4</v>
      </c>
      <c r="B34" s="230" t="s">
        <v>156</v>
      </c>
      <c r="C34" s="231"/>
      <c r="D34" s="181">
        <f>'Raccolta voti '!C46</f>
        <v>131</v>
      </c>
      <c r="E34" s="225"/>
      <c r="F34" s="226"/>
      <c r="G34" s="239"/>
    </row>
    <row r="35" spans="1:7" ht="12.75">
      <c r="A35" s="178">
        <v>5</v>
      </c>
      <c r="B35" s="219" t="s">
        <v>157</v>
      </c>
      <c r="C35" s="220"/>
      <c r="D35" s="179">
        <f>'Raccolta voti '!C47</f>
        <v>49</v>
      </c>
      <c r="E35" s="221">
        <f>SUM(D35:D36)</f>
        <v>178</v>
      </c>
      <c r="F35" s="222"/>
      <c r="G35" s="234">
        <f>IF(E35&gt;D19,"&lt;--- ???","")</f>
      </c>
    </row>
    <row r="36" spans="1:7" ht="12.75">
      <c r="A36" s="178">
        <v>6</v>
      </c>
      <c r="B36" s="230" t="s">
        <v>158</v>
      </c>
      <c r="C36" s="231"/>
      <c r="D36" s="181">
        <f>'Raccolta voti '!C48</f>
        <v>129</v>
      </c>
      <c r="E36" s="225"/>
      <c r="F36" s="226"/>
      <c r="G36" s="234"/>
    </row>
    <row r="37" spans="1:7" ht="12.75">
      <c r="A37" s="178">
        <v>7</v>
      </c>
      <c r="B37" s="219" t="s">
        <v>159</v>
      </c>
      <c r="C37" s="220"/>
      <c r="D37" s="179">
        <f>'Raccolta voti '!C49</f>
        <v>79</v>
      </c>
      <c r="E37" s="221">
        <f>SUM(D37:D39)</f>
        <v>441</v>
      </c>
      <c r="F37" s="222"/>
      <c r="G37" s="234">
        <f>IF(E37&gt;D20,"&lt;--- ???","")</f>
      </c>
    </row>
    <row r="38" spans="1:7" ht="12.75">
      <c r="A38" s="178">
        <v>8</v>
      </c>
      <c r="B38" s="228" t="s">
        <v>160</v>
      </c>
      <c r="C38" s="229"/>
      <c r="D38" s="180">
        <f>'Raccolta voti '!C50</f>
        <v>245</v>
      </c>
      <c r="E38" s="223"/>
      <c r="F38" s="224"/>
      <c r="G38" s="234"/>
    </row>
    <row r="39" spans="1:7" ht="12.75">
      <c r="A39" s="178">
        <v>9</v>
      </c>
      <c r="B39" s="230" t="s">
        <v>161</v>
      </c>
      <c r="C39" s="231"/>
      <c r="D39" s="181">
        <f>'Raccolta voti '!C51</f>
        <v>117</v>
      </c>
      <c r="E39" s="225"/>
      <c r="F39" s="226"/>
      <c r="G39" s="234"/>
    </row>
    <row r="40" spans="1:7" ht="12.75">
      <c r="A40" s="178">
        <v>10</v>
      </c>
      <c r="B40" s="214" t="s">
        <v>162</v>
      </c>
      <c r="C40" s="215"/>
      <c r="D40" s="169">
        <f>'Raccolta voti '!C52</f>
        <v>25</v>
      </c>
      <c r="E40" s="232">
        <f>SUM(D40)</f>
        <v>25</v>
      </c>
      <c r="F40" s="233"/>
      <c r="G40" s="182">
        <f>IF(E40&gt;D21,"&lt;--- ???","")</f>
      </c>
    </row>
    <row r="41" spans="1:7" ht="12.75">
      <c r="A41" s="178">
        <v>11</v>
      </c>
      <c r="B41" s="214" t="s">
        <v>163</v>
      </c>
      <c r="C41" s="215"/>
      <c r="D41" s="169">
        <f>'Raccolta voti '!C53</f>
        <v>90</v>
      </c>
      <c r="E41" s="232">
        <f>SUM(D41)</f>
        <v>90</v>
      </c>
      <c r="F41" s="233"/>
      <c r="G41" s="182">
        <f>IF(E41&gt;D22,"&lt;--- ???","")</f>
      </c>
    </row>
    <row r="42" spans="1:7" ht="12.75">
      <c r="A42" s="178">
        <v>12</v>
      </c>
      <c r="B42" s="219" t="s">
        <v>164</v>
      </c>
      <c r="C42" s="220"/>
      <c r="D42" s="179">
        <f>'Raccolta voti '!C54</f>
        <v>73</v>
      </c>
      <c r="E42" s="221">
        <f>SUM(D42:D46)</f>
        <v>1945</v>
      </c>
      <c r="F42" s="222"/>
      <c r="G42" s="227">
        <f>IF(E42&gt;D23,"&lt;--- ???","")</f>
      </c>
    </row>
    <row r="43" spans="1:7" ht="12.75">
      <c r="A43" s="178">
        <v>13</v>
      </c>
      <c r="B43" s="228" t="s">
        <v>165</v>
      </c>
      <c r="C43" s="229"/>
      <c r="D43" s="180">
        <f>'Raccolta voti '!C55</f>
        <v>1148</v>
      </c>
      <c r="E43" s="223"/>
      <c r="F43" s="224"/>
      <c r="G43" s="227"/>
    </row>
    <row r="44" spans="1:7" ht="12.75">
      <c r="A44" s="178">
        <v>14</v>
      </c>
      <c r="B44" s="228" t="s">
        <v>166</v>
      </c>
      <c r="C44" s="229"/>
      <c r="D44" s="180">
        <f>'Raccolta voti '!C56</f>
        <v>119</v>
      </c>
      <c r="E44" s="223"/>
      <c r="F44" s="224"/>
      <c r="G44" s="227"/>
    </row>
    <row r="45" spans="1:7" ht="12.75">
      <c r="A45" s="178">
        <v>15</v>
      </c>
      <c r="B45" s="228" t="s">
        <v>167</v>
      </c>
      <c r="C45" s="229"/>
      <c r="D45" s="180">
        <f>'Raccolta voti '!C57</f>
        <v>579</v>
      </c>
      <c r="E45" s="223"/>
      <c r="F45" s="224"/>
      <c r="G45" s="227"/>
    </row>
    <row r="46" spans="1:7" ht="12.75">
      <c r="A46" s="178">
        <v>16</v>
      </c>
      <c r="B46" s="230" t="s">
        <v>168</v>
      </c>
      <c r="C46" s="231"/>
      <c r="D46" s="181">
        <f>'Raccolta voti '!C58</f>
        <v>26</v>
      </c>
      <c r="E46" s="225"/>
      <c r="F46" s="226"/>
      <c r="G46" s="227"/>
    </row>
    <row r="47" spans="1:7" ht="12.75">
      <c r="A47" s="178">
        <v>17</v>
      </c>
      <c r="B47" s="214" t="s">
        <v>169</v>
      </c>
      <c r="C47" s="215"/>
      <c r="D47" s="169">
        <f>'Raccolta voti '!C59</f>
        <v>30</v>
      </c>
      <c r="E47" s="216">
        <f>SUM(D47)</f>
        <v>30</v>
      </c>
      <c r="F47" s="217"/>
      <c r="G47" s="182">
        <f>IF(E47&gt;D24,"&lt;--- ???","")</f>
      </c>
    </row>
    <row r="48" spans="1:10" ht="15.75">
      <c r="A48" s="183"/>
      <c r="B48" s="218" t="s">
        <v>170</v>
      </c>
      <c r="C48" s="218"/>
      <c r="D48" s="184">
        <f>SUM(D31:D47)</f>
        <v>4118</v>
      </c>
      <c r="E48" s="155"/>
      <c r="F48" s="146">
        <f>IF(D48,IF(SUM(D31:D47)&lt;&gt;D48,"&lt;---ERRORE !",""),"")</f>
      </c>
      <c r="H48" s="185"/>
      <c r="I48" s="84"/>
      <c r="J48" s="84"/>
    </row>
    <row r="49" spans="1:8" ht="2.25" customHeight="1">
      <c r="A49" s="186"/>
      <c r="B49" s="187"/>
      <c r="C49" s="140"/>
      <c r="D49" s="82"/>
      <c r="E49" s="146"/>
      <c r="H49" s="185"/>
    </row>
    <row r="50" ht="12.75">
      <c r="A50" s="140" t="s">
        <v>36</v>
      </c>
    </row>
    <row r="51" spans="1:6" ht="26.25" customHeight="1">
      <c r="A51" s="211" t="s">
        <v>171</v>
      </c>
      <c r="B51" s="211"/>
      <c r="C51" s="211"/>
      <c r="D51" s="211"/>
      <c r="E51" s="211"/>
      <c r="F51" s="211"/>
    </row>
    <row r="52" spans="1:6" ht="27" customHeight="1">
      <c r="A52" s="211" t="s">
        <v>172</v>
      </c>
      <c r="B52" s="211"/>
      <c r="C52" s="211"/>
      <c r="D52" s="211"/>
      <c r="E52" s="211"/>
      <c r="F52" s="211"/>
    </row>
    <row r="53" spans="1:6" ht="27" customHeight="1">
      <c r="A53" s="212" t="s">
        <v>173</v>
      </c>
      <c r="B53" s="213"/>
      <c r="C53" s="213"/>
      <c r="D53" s="213"/>
      <c r="E53" s="213"/>
      <c r="F53" s="213"/>
    </row>
    <row r="54" spans="1:6" ht="12" customHeight="1">
      <c r="A54" s="212"/>
      <c r="B54" s="213"/>
      <c r="C54" s="213"/>
      <c r="D54" s="213"/>
      <c r="E54" s="213"/>
      <c r="F54" s="213"/>
    </row>
    <row r="55" ht="12.75" hidden="1"/>
    <row r="56" ht="12.75" hidden="1"/>
    <row r="57" ht="12.75" hidden="1"/>
  </sheetData>
  <sheetProtection password="8351" sheet="1" objects="1" scenarios="1"/>
  <mergeCells count="56">
    <mergeCell ref="A1:F1"/>
    <mergeCell ref="A2:F2"/>
    <mergeCell ref="C4:E4"/>
    <mergeCell ref="B8:C8"/>
    <mergeCell ref="A25:C25"/>
    <mergeCell ref="B26:C27"/>
    <mergeCell ref="B9:C9"/>
    <mergeCell ref="B10:C10"/>
    <mergeCell ref="B12:C12"/>
    <mergeCell ref="B13:C13"/>
    <mergeCell ref="B14:C14"/>
    <mergeCell ref="B15:C15"/>
    <mergeCell ref="A17:C17"/>
    <mergeCell ref="B18:C18"/>
    <mergeCell ref="B19:C19"/>
    <mergeCell ref="B20:C20"/>
    <mergeCell ref="B21:C21"/>
    <mergeCell ref="B22:C22"/>
    <mergeCell ref="B23:C23"/>
    <mergeCell ref="B24:C24"/>
    <mergeCell ref="A28:C28"/>
    <mergeCell ref="B30:C30"/>
    <mergeCell ref="E30:F30"/>
    <mergeCell ref="B31:C31"/>
    <mergeCell ref="E31:F34"/>
    <mergeCell ref="G31:G34"/>
    <mergeCell ref="B32:C32"/>
    <mergeCell ref="B33:C33"/>
    <mergeCell ref="B34:C34"/>
    <mergeCell ref="B35:C35"/>
    <mergeCell ref="E35:F36"/>
    <mergeCell ref="G35:G36"/>
    <mergeCell ref="B36:C36"/>
    <mergeCell ref="B37:C37"/>
    <mergeCell ref="E37:F39"/>
    <mergeCell ref="B40:C40"/>
    <mergeCell ref="E40:F40"/>
    <mergeCell ref="B41:C41"/>
    <mergeCell ref="E41:F41"/>
    <mergeCell ref="G37:G39"/>
    <mergeCell ref="B38:C38"/>
    <mergeCell ref="B39:C39"/>
    <mergeCell ref="B42:C42"/>
    <mergeCell ref="E42:F46"/>
    <mergeCell ref="G42:G46"/>
    <mergeCell ref="B43:C43"/>
    <mergeCell ref="B44:C44"/>
    <mergeCell ref="B45:C45"/>
    <mergeCell ref="B46:C46"/>
    <mergeCell ref="A52:F52"/>
    <mergeCell ref="A53:F53"/>
    <mergeCell ref="A54:F54"/>
    <mergeCell ref="B47:C47"/>
    <mergeCell ref="E47:F47"/>
    <mergeCell ref="B48:C48"/>
    <mergeCell ref="A51:F51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2011-05-16T17:23:37Z</cp:lastPrinted>
  <dcterms:created xsi:type="dcterms:W3CDTF">1999-05-08T08:52:17Z</dcterms:created>
  <dcterms:modified xsi:type="dcterms:W3CDTF">2011-05-18T13:20:06Z</dcterms:modified>
  <cp:category/>
  <cp:version/>
  <cp:contentType/>
  <cp:contentStatus/>
</cp:coreProperties>
</file>